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5" windowWidth="10155" windowHeight="7050" activeTab="1"/>
  </bookViews>
  <sheets>
    <sheet name="Notes" sheetId="12" r:id="rId1"/>
    <sheet name="Input Data" sheetId="1" r:id="rId2"/>
    <sheet name="Invoice Engineering Project" sheetId="11" r:id="rId3"/>
    <sheet name="Invoice Building Project" sheetId="9" r:id="rId4"/>
    <sheet name="Scales" sheetId="3" r:id="rId5"/>
    <sheet name="Previous Claims" sheetId="2" r:id="rId6"/>
    <sheet name="Trip Sheet" sheetId="14" r:id="rId7"/>
    <sheet name="Travelling &amp; Subsistance" sheetId="5" r:id="rId8"/>
    <sheet name="Typing, Duplicating, &amp; Printing" sheetId="6" r:id="rId9"/>
    <sheet name="Time Based" sheetId="4" r:id="rId10"/>
    <sheet name="Site staff &amp; Other" sheetId="7" r:id="rId11"/>
    <sheet name="Non Taxable" sheetId="8" r:id="rId12"/>
    <sheet name="Summary A3" sheetId="13" r:id="rId13"/>
  </sheets>
  <definedNames>
    <definedName name="_xlnm.Print_Area" localSheetId="1">'Input Data'!$A$1:$H$44</definedName>
    <definedName name="_xlnm.Print_Area" localSheetId="3">'Invoice Building Project'!$A$1:$O$69</definedName>
    <definedName name="_xlnm.Print_Area" localSheetId="2">'Invoice Engineering Project'!$A$1:$O$81</definedName>
    <definedName name="_xlnm.Print_Area" localSheetId="10">'Site staff &amp; Other'!$A$1:$H$59</definedName>
    <definedName name="_xlnm.Print_Area" localSheetId="9">'Time Based'!$A$1:$H$42</definedName>
    <definedName name="_xlnm.Print_Area" localSheetId="7">'Travelling &amp; Subsistance'!$A$1:$I$62</definedName>
    <definedName name="SCALE_2003B">Scales!$A$13:$D$19</definedName>
    <definedName name="SCALE_2003E">Scales!$A$3:$D$9</definedName>
  </definedNames>
  <calcPr calcId="145621"/>
</workbook>
</file>

<file path=xl/calcChain.xml><?xml version="1.0" encoding="utf-8"?>
<calcChain xmlns="http://schemas.openxmlformats.org/spreadsheetml/2006/main">
  <c r="G4" i="13" l="1"/>
  <c r="C3" i="8"/>
  <c r="C3" i="7"/>
  <c r="D3" i="4"/>
  <c r="D3" i="6"/>
  <c r="C3" i="5"/>
  <c r="J4" i="14"/>
  <c r="D2" i="2"/>
  <c r="M10" i="9"/>
  <c r="G16" i="5"/>
  <c r="G15" i="5"/>
  <c r="I15" i="5" s="1"/>
  <c r="G14" i="5"/>
  <c r="G13" i="5"/>
  <c r="G12" i="5"/>
  <c r="G11" i="5"/>
  <c r="I11" i="5" s="1"/>
  <c r="G10" i="5"/>
  <c r="G9" i="5"/>
  <c r="G8" i="5"/>
  <c r="G7" i="5"/>
  <c r="I7" i="5"/>
  <c r="F9" i="13"/>
  <c r="G3" i="8"/>
  <c r="G3" i="7"/>
  <c r="F3" i="4"/>
  <c r="G3" i="6"/>
  <c r="G3" i="5"/>
  <c r="J5" i="14"/>
  <c r="F2" i="2"/>
  <c r="M9" i="9"/>
  <c r="M10" i="11"/>
  <c r="M9" i="11"/>
  <c r="A85" i="12"/>
  <c r="O60" i="14"/>
  <c r="N44" i="14"/>
  <c r="H43" i="14"/>
  <c r="O43" i="14" s="1"/>
  <c r="O45" i="14" s="1"/>
  <c r="O61" i="14" s="1"/>
  <c r="J36" i="14"/>
  <c r="M36" i="14" s="1"/>
  <c r="O36" i="14" s="1"/>
  <c r="O37" i="14" s="1"/>
  <c r="F36" i="14"/>
  <c r="F35" i="14"/>
  <c r="F34" i="14"/>
  <c r="F33" i="14"/>
  <c r="F37" i="14" s="1"/>
  <c r="O16" i="14"/>
  <c r="L55" i="13"/>
  <c r="J50" i="13"/>
  <c r="H50" i="13"/>
  <c r="L49" i="13"/>
  <c r="J47" i="13"/>
  <c r="L47" i="13" s="1"/>
  <c r="H47" i="13"/>
  <c r="J38" i="13"/>
  <c r="L38" i="13" s="1"/>
  <c r="H38" i="13"/>
  <c r="L29" i="13"/>
  <c r="J29" i="13"/>
  <c r="H29" i="13"/>
  <c r="F30" i="1"/>
  <c r="E22" i="1"/>
  <c r="G52" i="11" s="1"/>
  <c r="G43" i="1"/>
  <c r="I40" i="11"/>
  <c r="I38" i="11"/>
  <c r="I52" i="11"/>
  <c r="I50" i="11"/>
  <c r="F28" i="1"/>
  <c r="C8" i="11"/>
  <c r="I8" i="9"/>
  <c r="K58" i="11"/>
  <c r="I58" i="11"/>
  <c r="N3" i="11"/>
  <c r="N3" i="9"/>
  <c r="K2" i="2"/>
  <c r="D7" i="2" s="1"/>
  <c r="D5" i="2"/>
  <c r="D8" i="2"/>
  <c r="D9" i="2"/>
  <c r="D12" i="2"/>
  <c r="D13" i="2"/>
  <c r="D16" i="2"/>
  <c r="D17" i="2"/>
  <c r="D20" i="2"/>
  <c r="D21" i="2"/>
  <c r="D24" i="2"/>
  <c r="D25" i="2"/>
  <c r="D28" i="2"/>
  <c r="D29" i="2"/>
  <c r="D32" i="2"/>
  <c r="D33" i="2"/>
  <c r="D36" i="2"/>
  <c r="D37" i="2"/>
  <c r="D40" i="2"/>
  <c r="D41" i="2"/>
  <c r="K6" i="2"/>
  <c r="K7" i="2"/>
  <c r="K10" i="2"/>
  <c r="K11" i="2"/>
  <c r="K14" i="2"/>
  <c r="K15" i="2"/>
  <c r="K18" i="2"/>
  <c r="K19" i="2"/>
  <c r="K22" i="2"/>
  <c r="K23" i="2"/>
  <c r="K26" i="2"/>
  <c r="K27" i="2"/>
  <c r="K30" i="2"/>
  <c r="K31" i="2"/>
  <c r="K34" i="2"/>
  <c r="K35" i="2"/>
  <c r="K38" i="2"/>
  <c r="K39" i="2"/>
  <c r="I18" i="8"/>
  <c r="I20" i="8"/>
  <c r="M16" i="9"/>
  <c r="C7" i="1"/>
  <c r="O36" i="9"/>
  <c r="G36" i="1"/>
  <c r="F36" i="1"/>
  <c r="E36" i="1"/>
  <c r="C16" i="1"/>
  <c r="H28" i="1" s="1"/>
  <c r="E18" i="1" s="1"/>
  <c r="E3" i="1"/>
  <c r="I2" i="9" s="1"/>
  <c r="C13" i="1"/>
  <c r="E14" i="1"/>
  <c r="E13" i="1"/>
  <c r="I8" i="5"/>
  <c r="I9" i="5"/>
  <c r="I10" i="5"/>
  <c r="I12" i="5"/>
  <c r="I13" i="5"/>
  <c r="I14" i="5"/>
  <c r="I16" i="5"/>
  <c r="O60" i="9"/>
  <c r="O15" i="9"/>
  <c r="K18" i="9"/>
  <c r="A16" i="3"/>
  <c r="A13" i="3"/>
  <c r="C13" i="3"/>
  <c r="I9" i="9"/>
  <c r="H11" i="4"/>
  <c r="H21" i="4" s="1"/>
  <c r="O47" i="9" s="1"/>
  <c r="H12" i="4"/>
  <c r="H13" i="4"/>
  <c r="H14" i="4"/>
  <c r="H15" i="4"/>
  <c r="H16" i="4"/>
  <c r="H17" i="4"/>
  <c r="H18" i="4"/>
  <c r="H19" i="4"/>
  <c r="H20" i="4"/>
  <c r="H27" i="4"/>
  <c r="H28" i="4"/>
  <c r="H29" i="4"/>
  <c r="H30" i="4"/>
  <c r="H31" i="4"/>
  <c r="H32" i="4"/>
  <c r="H33" i="4"/>
  <c r="H34" i="4"/>
  <c r="H35" i="4"/>
  <c r="H36" i="4"/>
  <c r="H37" i="4"/>
  <c r="H38" i="4"/>
  <c r="H39" i="4"/>
  <c r="H40" i="4"/>
  <c r="I46" i="5"/>
  <c r="I57" i="5"/>
  <c r="I24" i="5"/>
  <c r="I25" i="5"/>
  <c r="I26" i="5"/>
  <c r="I27" i="5"/>
  <c r="I28" i="5"/>
  <c r="I29" i="5"/>
  <c r="I30" i="5"/>
  <c r="I31" i="5"/>
  <c r="I32" i="5"/>
  <c r="I33" i="5"/>
  <c r="I43" i="6"/>
  <c r="I44" i="6"/>
  <c r="I45" i="6"/>
  <c r="I46" i="6"/>
  <c r="I47" i="6"/>
  <c r="I48" i="6"/>
  <c r="I49" i="6"/>
  <c r="I50" i="6"/>
  <c r="I51" i="6"/>
  <c r="I52" i="6"/>
  <c r="I53" i="6"/>
  <c r="I54" i="6"/>
  <c r="I55" i="6"/>
  <c r="I32" i="6"/>
  <c r="I39" i="6" s="1"/>
  <c r="I33" i="6"/>
  <c r="I34" i="6"/>
  <c r="I35" i="6"/>
  <c r="I36" i="6"/>
  <c r="I37" i="6"/>
  <c r="I38" i="6"/>
  <c r="I19" i="6"/>
  <c r="I20" i="6"/>
  <c r="I21" i="6"/>
  <c r="I22" i="6"/>
  <c r="I23" i="6"/>
  <c r="I24" i="6"/>
  <c r="I25" i="6"/>
  <c r="I26" i="6"/>
  <c r="I27" i="6"/>
  <c r="I8" i="6"/>
  <c r="I9" i="6"/>
  <c r="I10" i="6"/>
  <c r="I11" i="6"/>
  <c r="I12" i="6"/>
  <c r="I13" i="6"/>
  <c r="I14" i="6"/>
  <c r="H7" i="7"/>
  <c r="H8" i="7"/>
  <c r="H9" i="7"/>
  <c r="H10" i="7"/>
  <c r="H11" i="7"/>
  <c r="H12" i="7"/>
  <c r="H13" i="7"/>
  <c r="H14" i="7"/>
  <c r="H15" i="7"/>
  <c r="H16" i="7"/>
  <c r="H17" i="7"/>
  <c r="H21" i="7"/>
  <c r="H22" i="7"/>
  <c r="H23" i="7"/>
  <c r="H24" i="7"/>
  <c r="H31" i="7" s="1"/>
  <c r="H25" i="7"/>
  <c r="H26" i="7"/>
  <c r="H27" i="7"/>
  <c r="H28" i="7"/>
  <c r="H29" i="7"/>
  <c r="H30" i="7"/>
  <c r="H49" i="7"/>
  <c r="H56" i="7" s="1"/>
  <c r="M7" i="9"/>
  <c r="K7" i="9"/>
  <c r="C8" i="9"/>
  <c r="C14" i="9"/>
  <c r="M14" i="9"/>
  <c r="L12" i="9"/>
  <c r="L13" i="9"/>
  <c r="C11" i="9"/>
  <c r="C12" i="9"/>
  <c r="C10" i="9"/>
  <c r="L8" i="9"/>
  <c r="B6" i="9"/>
  <c r="C9" i="9"/>
  <c r="B7" i="9"/>
  <c r="B5" i="9"/>
  <c r="B4" i="9"/>
  <c r="C69" i="9"/>
  <c r="E42" i="2"/>
  <c r="L5" i="2"/>
  <c r="L42" i="2" s="1"/>
  <c r="M6" i="2"/>
  <c r="M7" i="2"/>
  <c r="M10" i="2"/>
  <c r="M11" i="2"/>
  <c r="M14" i="2"/>
  <c r="M15" i="2"/>
  <c r="M18" i="2"/>
  <c r="M19" i="2"/>
  <c r="M22" i="2"/>
  <c r="M23" i="2"/>
  <c r="M26" i="2"/>
  <c r="M27" i="2"/>
  <c r="M30" i="2"/>
  <c r="M31" i="2"/>
  <c r="M34" i="2"/>
  <c r="M35" i="2"/>
  <c r="M38" i="2"/>
  <c r="M39" i="2"/>
  <c r="O72" i="11"/>
  <c r="A6" i="3"/>
  <c r="O59" i="11"/>
  <c r="I9" i="11"/>
  <c r="I8" i="11"/>
  <c r="O57" i="11"/>
  <c r="M7" i="11"/>
  <c r="K7" i="11"/>
  <c r="C14" i="11"/>
  <c r="M14" i="11"/>
  <c r="L12" i="11"/>
  <c r="L13" i="11"/>
  <c r="C12" i="11"/>
  <c r="C11" i="11"/>
  <c r="C10" i="11"/>
  <c r="B5" i="11"/>
  <c r="L8" i="11"/>
  <c r="B4" i="11"/>
  <c r="B6" i="11"/>
  <c r="B7" i="11"/>
  <c r="C9" i="11"/>
  <c r="C81" i="11"/>
  <c r="A11" i="12"/>
  <c r="A13" i="12" s="1"/>
  <c r="A15" i="12" s="1"/>
  <c r="A17" i="12" s="1"/>
  <c r="A19" i="12" s="1"/>
  <c r="A21" i="12" s="1"/>
  <c r="A23" i="12" s="1"/>
  <c r="A25" i="12" s="1"/>
  <c r="A27" i="12" s="1"/>
  <c r="A29" i="12" s="1"/>
  <c r="A31" i="12" s="1"/>
  <c r="A33" i="12" s="1"/>
  <c r="A35" i="12" s="1"/>
  <c r="A37" i="12" s="1"/>
  <c r="A44" i="12"/>
  <c r="A46" i="12"/>
  <c r="A48" i="12"/>
  <c r="A50" i="12" s="1"/>
  <c r="A52" i="12" s="1"/>
  <c r="A54" i="12" s="1"/>
  <c r="A56" i="12" s="1"/>
  <c r="A58" i="12" s="1"/>
  <c r="A60" i="12" s="1"/>
  <c r="A62" i="12" s="1"/>
  <c r="A64" i="12" s="1"/>
  <c r="C42" i="2"/>
  <c r="J5" i="2"/>
  <c r="J42" i="2" s="1"/>
  <c r="F5" i="2"/>
  <c r="F7" i="2"/>
  <c r="F8" i="2"/>
  <c r="F9" i="2"/>
  <c r="F12" i="2"/>
  <c r="F13" i="2"/>
  <c r="F16" i="2"/>
  <c r="F17" i="2"/>
  <c r="F20" i="2"/>
  <c r="F21" i="2"/>
  <c r="F24" i="2"/>
  <c r="F25" i="2"/>
  <c r="F28" i="2"/>
  <c r="F29" i="2"/>
  <c r="F32" i="2"/>
  <c r="F33" i="2"/>
  <c r="F36" i="2"/>
  <c r="F37" i="2"/>
  <c r="F40" i="2"/>
  <c r="F41" i="2"/>
  <c r="H7" i="2"/>
  <c r="H8" i="2" s="1"/>
  <c r="H9" i="2" s="1"/>
  <c r="H10" i="2" s="1"/>
  <c r="H11" i="2" s="1"/>
  <c r="H12" i="2" s="1"/>
  <c r="H13" i="2" s="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H39" i="2" s="1"/>
  <c r="H40" i="2" s="1"/>
  <c r="H41" i="2" s="1"/>
  <c r="A6" i="2"/>
  <c r="A7" i="2"/>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19" i="3"/>
  <c r="A18" i="3"/>
  <c r="A17" i="3"/>
  <c r="A15" i="3"/>
  <c r="A9" i="3"/>
  <c r="A8" i="3"/>
  <c r="A7" i="3"/>
  <c r="A5" i="3"/>
  <c r="H35" i="7"/>
  <c r="H36" i="7"/>
  <c r="H43" i="7" s="1"/>
  <c r="H37" i="7"/>
  <c r="H38" i="7"/>
  <c r="H39" i="7"/>
  <c r="H40" i="7"/>
  <c r="H41" i="7"/>
  <c r="H42" i="7"/>
  <c r="A59" i="7"/>
  <c r="I17" i="5" l="1"/>
  <c r="O48" i="9" s="1"/>
  <c r="C23" i="3"/>
  <c r="H35" i="1"/>
  <c r="G34" i="11" s="1"/>
  <c r="I41" i="9"/>
  <c r="H44" i="1"/>
  <c r="C22" i="1"/>
  <c r="I44" i="11"/>
  <c r="K50" i="11"/>
  <c r="G40" i="11"/>
  <c r="L11" i="11"/>
  <c r="I47" i="11"/>
  <c r="H34" i="1"/>
  <c r="G31" i="11" s="1"/>
  <c r="G50" i="11"/>
  <c r="A37" i="1"/>
  <c r="C24" i="3"/>
  <c r="H43" i="1"/>
  <c r="H38" i="1"/>
  <c r="O16" i="11" s="1"/>
  <c r="K31" i="11"/>
  <c r="I38" i="9"/>
  <c r="L11" i="9"/>
  <c r="G37" i="1"/>
  <c r="E24" i="3"/>
  <c r="H41" i="1"/>
  <c r="H42" i="1"/>
  <c r="K52" i="11"/>
  <c r="H33" i="1"/>
  <c r="H31" i="1"/>
  <c r="G38" i="11"/>
  <c r="L53" i="13"/>
  <c r="H58" i="7"/>
  <c r="H59" i="7" s="1"/>
  <c r="I28" i="6"/>
  <c r="I34" i="5"/>
  <c r="I60" i="5" s="1"/>
  <c r="I15" i="6"/>
  <c r="H41" i="4"/>
  <c r="I56" i="6"/>
  <c r="O60" i="11"/>
  <c r="I2" i="11"/>
  <c r="I16" i="9"/>
  <c r="K40" i="2"/>
  <c r="M40" i="2" s="1"/>
  <c r="K36" i="2"/>
  <c r="M36" i="2" s="1"/>
  <c r="K32" i="2"/>
  <c r="M32" i="2" s="1"/>
  <c r="K28" i="2"/>
  <c r="M28" i="2" s="1"/>
  <c r="K24" i="2"/>
  <c r="M24" i="2" s="1"/>
  <c r="K20" i="2"/>
  <c r="M20" i="2" s="1"/>
  <c r="K16" i="2"/>
  <c r="M16" i="2" s="1"/>
  <c r="K12" i="2"/>
  <c r="M12" i="2" s="1"/>
  <c r="K8" i="2"/>
  <c r="M8" i="2" s="1"/>
  <c r="D38" i="2"/>
  <c r="F38" i="2" s="1"/>
  <c r="D34" i="2"/>
  <c r="F34" i="2" s="1"/>
  <c r="D30" i="2"/>
  <c r="F30" i="2" s="1"/>
  <c r="D26" i="2"/>
  <c r="F26" i="2" s="1"/>
  <c r="D22" i="2"/>
  <c r="F22" i="2" s="1"/>
  <c r="D18" i="2"/>
  <c r="F18" i="2" s="1"/>
  <c r="D14" i="2"/>
  <c r="F14" i="2" s="1"/>
  <c r="D10" i="2"/>
  <c r="F10" i="2" s="1"/>
  <c r="D6" i="2"/>
  <c r="F6" i="2" s="1"/>
  <c r="E23" i="3"/>
  <c r="F23" i="3" s="1"/>
  <c r="H32" i="1"/>
  <c r="G17" i="1"/>
  <c r="K16" i="9"/>
  <c r="K41" i="2"/>
  <c r="M41" i="2" s="1"/>
  <c r="K37" i="2"/>
  <c r="M37" i="2" s="1"/>
  <c r="K33" i="2"/>
  <c r="M33" i="2" s="1"/>
  <c r="K29" i="2"/>
  <c r="M29" i="2" s="1"/>
  <c r="K25" i="2"/>
  <c r="M25" i="2" s="1"/>
  <c r="K21" i="2"/>
  <c r="M21" i="2" s="1"/>
  <c r="K17" i="2"/>
  <c r="M17" i="2" s="1"/>
  <c r="K13" i="2"/>
  <c r="M13" i="2" s="1"/>
  <c r="K9" i="2"/>
  <c r="M9" i="2" s="1"/>
  <c r="D39" i="2"/>
  <c r="F39" i="2" s="1"/>
  <c r="D35" i="2"/>
  <c r="F35" i="2" s="1"/>
  <c r="D31" i="2"/>
  <c r="F31" i="2" s="1"/>
  <c r="D27" i="2"/>
  <c r="F27" i="2" s="1"/>
  <c r="D23" i="2"/>
  <c r="F23" i="2" s="1"/>
  <c r="D19" i="2"/>
  <c r="F19" i="2" s="1"/>
  <c r="D15" i="2"/>
  <c r="F15" i="2" s="1"/>
  <c r="D11" i="2"/>
  <c r="F11" i="2" s="1"/>
  <c r="G33" i="9" l="1"/>
  <c r="K34" i="11"/>
  <c r="K33" i="9"/>
  <c r="M52" i="11"/>
  <c r="M40" i="11"/>
  <c r="O52" i="11"/>
  <c r="K30" i="9"/>
  <c r="E30" i="9"/>
  <c r="G30" i="9"/>
  <c r="E31" i="11"/>
  <c r="F24" i="3"/>
  <c r="K22" i="11"/>
  <c r="K21" i="9"/>
  <c r="K47" i="11"/>
  <c r="K41" i="9"/>
  <c r="G41" i="9"/>
  <c r="G47" i="11"/>
  <c r="K27" i="9"/>
  <c r="G28" i="11"/>
  <c r="K28" i="11"/>
  <c r="G27" i="9"/>
  <c r="K38" i="9"/>
  <c r="K44" i="11"/>
  <c r="L54" i="13"/>
  <c r="H54" i="13"/>
  <c r="L56" i="13"/>
  <c r="K24" i="9"/>
  <c r="K25" i="11"/>
  <c r="G25" i="11"/>
  <c r="G24" i="9"/>
  <c r="O52" i="9"/>
  <c r="O64" i="11"/>
  <c r="I59" i="6"/>
  <c r="O49" i="9"/>
  <c r="O61" i="11"/>
  <c r="F42" i="2"/>
  <c r="D42" i="2"/>
  <c r="K5" i="2" s="1"/>
  <c r="H36" i="1"/>
  <c r="O16" i="9"/>
  <c r="M18" i="9" s="1"/>
  <c r="O18" i="9" s="1"/>
  <c r="O50" i="9"/>
  <c r="O66" i="11"/>
  <c r="O54" i="9"/>
  <c r="I25" i="11" l="1"/>
  <c r="K38" i="11"/>
  <c r="I34" i="11"/>
  <c r="I22" i="11"/>
  <c r="I30" i="9"/>
  <c r="I31" i="11"/>
  <c r="I27" i="9"/>
  <c r="G58" i="11"/>
  <c r="O58" i="11" s="1"/>
  <c r="O62" i="11" s="1"/>
  <c r="I33" i="9"/>
  <c r="I21" i="9"/>
  <c r="I24" i="9"/>
  <c r="I28" i="11"/>
  <c r="K40" i="11"/>
  <c r="O40" i="11" s="1"/>
  <c r="M33" i="9"/>
  <c r="M30" i="9"/>
  <c r="M24" i="9"/>
  <c r="M38" i="9"/>
  <c r="M41" i="9"/>
  <c r="M27" i="9"/>
  <c r="M21" i="9"/>
  <c r="K29" i="11"/>
  <c r="O28" i="11" s="1"/>
  <c r="K42" i="9"/>
  <c r="K34" i="9"/>
  <c r="O33" i="9" s="1"/>
  <c r="K22" i="9"/>
  <c r="O21" i="9" s="1"/>
  <c r="K45" i="11"/>
  <c r="O44" i="11" s="1"/>
  <c r="K32" i="11"/>
  <c r="O31" i="11" s="1"/>
  <c r="D17" i="1"/>
  <c r="K31" i="9"/>
  <c r="O30" i="9" s="1"/>
  <c r="K35" i="11"/>
  <c r="O34" i="11" s="1"/>
  <c r="K39" i="9"/>
  <c r="K28" i="9"/>
  <c r="O27" i="9" s="1"/>
  <c r="K23" i="11"/>
  <c r="O22" i="11" s="1"/>
  <c r="K26" i="11"/>
  <c r="O25" i="11" s="1"/>
  <c r="K25" i="9"/>
  <c r="O24" i="9" s="1"/>
  <c r="K48" i="11"/>
  <c r="O47" i="11" s="1"/>
  <c r="O15" i="11"/>
  <c r="K42" i="2"/>
  <c r="M5" i="2"/>
  <c r="M42" i="2" s="1"/>
  <c r="O53" i="9"/>
  <c r="O55" i="9" s="1"/>
  <c r="O65" i="11"/>
  <c r="O67" i="11"/>
  <c r="O57" i="9" l="1"/>
  <c r="O69" i="11"/>
  <c r="K17" i="11"/>
  <c r="M17" i="11"/>
  <c r="I17" i="11"/>
  <c r="O41" i="9"/>
  <c r="O38" i="9"/>
  <c r="O44" i="9" s="1"/>
  <c r="O45" i="9" s="1"/>
  <c r="O56" i="9" s="1"/>
  <c r="C13" i="9"/>
  <c r="C13" i="11"/>
  <c r="O17" i="11" l="1"/>
  <c r="O19" i="11" s="1"/>
  <c r="M50" i="11"/>
  <c r="M38" i="11"/>
  <c r="O58" i="9"/>
  <c r="I58" i="9"/>
  <c r="I61" i="9"/>
  <c r="O38" i="11" l="1"/>
  <c r="O42" i="11" s="1"/>
  <c r="O54" i="11"/>
  <c r="O50" i="11"/>
  <c r="M47" i="11"/>
  <c r="M25" i="11"/>
  <c r="M44" i="11"/>
  <c r="M22" i="11"/>
  <c r="M28" i="11"/>
  <c r="M31" i="11"/>
  <c r="M34" i="11"/>
  <c r="K59" i="9"/>
  <c r="O59" i="9" s="1"/>
  <c r="O61" i="9" s="1"/>
  <c r="O55" i="11" l="1"/>
  <c r="O68" i="11" s="1"/>
  <c r="I73" i="11" s="1"/>
  <c r="I70" i="11" l="1"/>
  <c r="O70" i="11"/>
  <c r="K71" i="11" s="1"/>
  <c r="O71" i="11" s="1"/>
  <c r="O73" i="11" s="1"/>
</calcChain>
</file>

<file path=xl/comments1.xml><?xml version="1.0" encoding="utf-8"?>
<comments xmlns="http://schemas.openxmlformats.org/spreadsheetml/2006/main">
  <authors>
    <author>charles beaurain</author>
    <author>Charles Beaurain</author>
    <author>Charles</author>
  </authors>
  <commentList>
    <comment ref="D13" authorId="0">
      <text>
        <r>
          <rPr>
            <b/>
            <sz val="8"/>
            <color indexed="81"/>
            <rFont val="Tahoma"/>
            <family val="2"/>
          </rPr>
          <t>Charles beaurain:</t>
        </r>
        <r>
          <rPr>
            <sz val="8"/>
            <color indexed="81"/>
            <rFont val="Tahoma"/>
            <family val="2"/>
          </rPr>
          <t xml:space="preserve">
Type "None" if not registered otherwise insert the registration number.</t>
        </r>
      </text>
    </comment>
    <comment ref="E25" authorId="0">
      <text>
        <r>
          <rPr>
            <b/>
            <sz val="8"/>
            <color indexed="81"/>
            <rFont val="Tahoma"/>
            <family val="2"/>
          </rPr>
          <t>Charles beaurain:</t>
        </r>
        <r>
          <rPr>
            <sz val="8"/>
            <color indexed="81"/>
            <rFont val="Tahoma"/>
            <family val="2"/>
          </rPr>
          <t xml:space="preserve">
Only ="Y" when specifically appointed to do BOQ.
</t>
        </r>
      </text>
    </comment>
    <comment ref="E26" authorId="0">
      <text>
        <r>
          <rPr>
            <b/>
            <sz val="8"/>
            <color indexed="81"/>
            <rFont val="Tahoma"/>
            <family val="2"/>
          </rPr>
          <t>Charles beaurain:</t>
        </r>
        <r>
          <rPr>
            <sz val="8"/>
            <color indexed="81"/>
            <rFont val="Tahoma"/>
            <family val="2"/>
          </rPr>
          <t xml:space="preserve">
Only "Y" when specifically appointed as Principal Agent.</t>
        </r>
      </text>
    </comment>
    <comment ref="E27" authorId="1">
      <text>
        <r>
          <rPr>
            <b/>
            <sz val="8"/>
            <color indexed="81"/>
            <rFont val="Tahoma"/>
            <family val="2"/>
          </rPr>
          <t>Charles Beaurain:</t>
        </r>
        <r>
          <rPr>
            <sz val="8"/>
            <color indexed="81"/>
            <rFont val="Tahoma"/>
            <family val="2"/>
          </rPr>
          <t xml:space="preserve">
Only "y" if appointed as Principal Agent or Lead Consulting Engineer on an Engineering project.
</t>
        </r>
      </text>
    </comment>
    <comment ref="E28" authorId="1">
      <text>
        <r>
          <rPr>
            <b/>
            <sz val="8"/>
            <color indexed="81"/>
            <rFont val="Tahoma"/>
            <family val="2"/>
          </rPr>
          <t>Charles Beaurain:</t>
        </r>
        <r>
          <rPr>
            <sz val="8"/>
            <color indexed="81"/>
            <rFont val="Tahoma"/>
            <family val="2"/>
          </rPr>
          <t xml:space="preserve">
Only "y" if appointed as the Principal Agent or Lead Consulting Engineer on an engineering project.</t>
        </r>
      </text>
    </comment>
    <comment ref="E31" authorId="1">
      <text>
        <r>
          <rPr>
            <b/>
            <sz val="8"/>
            <color indexed="81"/>
            <rFont val="Tahoma"/>
            <family val="2"/>
          </rPr>
          <t>Charles Beaurain:</t>
        </r>
        <r>
          <rPr>
            <sz val="8"/>
            <color indexed="81"/>
            <rFont val="Tahoma"/>
            <family val="2"/>
          </rPr>
          <t xml:space="preserve">
This amount should include lifts and generators
</t>
        </r>
      </text>
    </comment>
    <comment ref="F31" authorId="1">
      <text>
        <r>
          <rPr>
            <b/>
            <sz val="8"/>
            <color indexed="81"/>
            <rFont val="Tahoma"/>
            <family val="2"/>
          </rPr>
          <t>Charles Beaurain:</t>
        </r>
        <r>
          <rPr>
            <sz val="8"/>
            <color indexed="81"/>
            <rFont val="Tahoma"/>
            <family val="2"/>
          </rPr>
          <t xml:space="preserve">
This amount should include lifts and generators
</t>
        </r>
      </text>
    </comment>
    <comment ref="E38" authorId="1">
      <text>
        <r>
          <rPr>
            <b/>
            <sz val="8"/>
            <color indexed="81"/>
            <rFont val="Tahoma"/>
            <family val="2"/>
          </rPr>
          <t>Charles Beaurain:</t>
        </r>
        <r>
          <rPr>
            <sz val="8"/>
            <color indexed="81"/>
            <rFont val="Tahoma"/>
            <family val="2"/>
          </rPr>
          <t xml:space="preserve">
Only 
 if appointed as Principal Agent.
</t>
        </r>
      </text>
    </comment>
    <comment ref="F38" authorId="1">
      <text>
        <r>
          <rPr>
            <b/>
            <sz val="8"/>
            <color indexed="81"/>
            <rFont val="Tahoma"/>
            <family val="2"/>
          </rPr>
          <t>Charles Beaurain:</t>
        </r>
        <r>
          <rPr>
            <sz val="8"/>
            <color indexed="81"/>
            <rFont val="Tahoma"/>
            <family val="2"/>
          </rPr>
          <t xml:space="preserve">
Only 
 if appointed as Principal Agent.
</t>
        </r>
      </text>
    </comment>
    <comment ref="G38" authorId="1">
      <text>
        <r>
          <rPr>
            <b/>
            <sz val="8"/>
            <color indexed="81"/>
            <rFont val="Tahoma"/>
            <family val="2"/>
          </rPr>
          <t>Charles Beaurain:</t>
        </r>
        <r>
          <rPr>
            <sz val="8"/>
            <color indexed="81"/>
            <rFont val="Tahoma"/>
            <family val="2"/>
          </rPr>
          <t xml:space="preserve">
Only 
 if appointed as Principal Agent.
</t>
        </r>
      </text>
    </comment>
    <comment ref="G44" authorId="2">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2.xml><?xml version="1.0" encoding="utf-8"?>
<comments xmlns="http://schemas.openxmlformats.org/spreadsheetml/2006/main">
  <authors>
    <author>PWH</author>
  </authors>
  <commentList>
    <comment ref="A13" authorId="0">
      <text>
        <r>
          <rPr>
            <b/>
            <sz val="8"/>
            <color indexed="81"/>
            <rFont val="Tahoma"/>
            <family val="2"/>
          </rPr>
          <t>PWH:</t>
        </r>
        <r>
          <rPr>
            <sz val="8"/>
            <color indexed="81"/>
            <rFont val="Tahoma"/>
            <family val="2"/>
          </rPr>
          <t xml:space="preserve">
Do not edit the black or red cells. They contain formulae</t>
        </r>
      </text>
    </comment>
    <comment ref="B13" authorId="0">
      <text>
        <r>
          <rPr>
            <b/>
            <sz val="8"/>
            <color indexed="81"/>
            <rFont val="Tahoma"/>
            <family val="2"/>
          </rPr>
          <t>PWH:</t>
        </r>
        <r>
          <rPr>
            <sz val="8"/>
            <color indexed="81"/>
            <rFont val="Tahoma"/>
            <family val="2"/>
          </rPr>
          <t xml:space="preserve">
Limits fees to zero if value is equal to or less than this amount</t>
        </r>
      </text>
    </comment>
  </commentList>
</comments>
</file>

<file path=xl/comments3.xml><?xml version="1.0" encoding="utf-8"?>
<comments xmlns="http://schemas.openxmlformats.org/spreadsheetml/2006/main">
  <authors>
    <author>PWH</author>
  </authors>
  <commentList>
    <comment ref="H42"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<sst xmlns="http://schemas.openxmlformats.org/spreadsheetml/2006/main" count="804" uniqueCount="490">
  <si>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</si>
  <si>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</si>
  <si>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</si>
  <si>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</si>
  <si>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</si>
  <si>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</si>
  <si>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</si>
  <si>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</si>
  <si>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</si>
  <si>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</si>
  <si>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</si>
  <si>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</si>
  <si>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</si>
  <si>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</si>
  <si>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</si>
  <si>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</si>
  <si>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</si>
  <si>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</si>
  <si>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</si>
  <si>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</si>
  <si>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</si>
  <si>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</si>
  <si>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</si>
  <si>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</si>
  <si>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</si>
  <si>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TOTAL FEES DUE</t>
  </si>
  <si>
    <t>NOTE:</t>
  </si>
  <si>
    <t>x</t>
  </si>
  <si>
    <t>CHECKED BY</t>
  </si>
  <si>
    <t>Designation</t>
  </si>
  <si>
    <t>DATE :</t>
  </si>
  <si>
    <t>for</t>
  </si>
  <si>
    <t>BASIC FEE</t>
  </si>
  <si>
    <t>PRINCIPAL AGENT</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</si>
  <si>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</si>
  <si>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</si>
  <si>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</si>
  <si>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</si>
  <si>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</si>
  <si>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</si>
  <si>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</si>
  <si>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</si>
  <si>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</si>
  <si>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</si>
  <si>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</si>
  <si>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</si>
  <si>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</si>
  <si>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</si>
  <si>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</si>
  <si>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</si>
  <si>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</si>
  <si>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</si>
  <si>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SCHEDULE W: TRAVELLING TIME &amp; TRANSPORT EXPENSES</t>
  </si>
  <si>
    <t>1. Traveling Time</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</si>
  <si>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</si>
  <si>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</si>
  <si>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</si>
  <si>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</si>
  <si>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</si>
  <si>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</si>
  <si>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</si>
  <si>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</si>
  <si>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</si>
  <si>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</si>
  <si>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</si>
  <si>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</si>
  <si>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</si>
  <si>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</si>
  <si>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</si>
  <si>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</si>
  <si>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</si>
  <si>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</si>
  <si>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</si>
  <si>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</si>
  <si>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</si>
  <si>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</si>
  <si>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</si>
  <si>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</si>
  <si>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</si>
  <si>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</si>
  <si>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</si>
  <si>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</si>
  <si>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</si>
  <si>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</si>
  <si>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</si>
  <si>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</si>
  <si>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</si>
  <si>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</si>
  <si>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Apporved Hours</t>
  </si>
  <si>
    <t>Claimed Hours</t>
  </si>
  <si>
    <t>B: Full Time Supervision</t>
  </si>
  <si>
    <t>Approved Remuneration</t>
  </si>
  <si>
    <t>Full Time Supervision Total</t>
  </si>
  <si>
    <t>C: Travelling expenses</t>
  </si>
  <si>
    <t>Distance approved km</t>
  </si>
  <si>
    <t>Distance km</t>
  </si>
  <si>
    <t>Vehicle cc</t>
  </si>
  <si>
    <t>Tariff</t>
  </si>
  <si>
    <t>SubTotal</t>
  </si>
  <si>
    <t>D: Other Charges</t>
  </si>
  <si>
    <t>Invoice or TMB Number</t>
  </si>
  <si>
    <t>Laboratory/ Place</t>
  </si>
  <si>
    <t>Number of tests</t>
  </si>
  <si>
    <t>Approved rate</t>
  </si>
  <si>
    <t>Other Charges Total</t>
  </si>
  <si>
    <t>Site Staff &amp; 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</si>
  <si>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</si>
  <si>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</si>
  <si>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</si>
  <si>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</si>
  <si>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</si>
  <si>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</si>
  <si>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</si>
  <si>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</si>
  <si>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</si>
  <si>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</si>
  <si>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</si>
  <si>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</si>
  <si>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</si>
  <si>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</si>
  <si>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</si>
  <si>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</si>
  <si>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</si>
  <si>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</si>
  <si>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</si>
  <si>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</si>
  <si>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</si>
  <si>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</si>
  <si>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</si>
  <si>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</si>
  <si>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</si>
  <si>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</si>
  <si>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</si>
  <si>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</si>
  <si>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</si>
  <si>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CLAIM</t>
  </si>
  <si>
    <t>TOTAL FOR CONSTRUCTION AND COMPLETION STAGE</t>
  </si>
  <si>
    <t xml:space="preserve"> Report: Time Based fees </t>
  </si>
  <si>
    <t>For DIRECTOR: Project Management</t>
  </si>
  <si>
    <t>TYPE OF PROJECT:</t>
  </si>
  <si>
    <t>TARIFF OF FEES TO APPLY</t>
  </si>
  <si>
    <t>2003 Scales</t>
  </si>
  <si>
    <t>TOTAL VALUE OF PROJECT :</t>
  </si>
  <si>
    <t>TOTAL VALUE OF PROJECT COMPLETED BY ALL CONSULTANTS DURING CONSTRUCTION &amp; COMPLETION STAGES INCLUDING P&amp;G's</t>
  </si>
  <si>
    <t>SIGNED</t>
  </si>
  <si>
    <t>BILL OF QUANTITY BY CONSULTING ENGINEER (Y/N)</t>
  </si>
  <si>
    <t>SCALE_2003E</t>
  </si>
  <si>
    <t>SCALE_2003B</t>
  </si>
  <si>
    <t>VALUE FOR CALCULATION PURPOSES</t>
  </si>
  <si>
    <r>
      <t xml:space="preserve">(B) ESTIMATED VALUE FOR DESIGN FEES DURING CONSTRUCTION </t>
    </r>
    <r>
      <rPr>
        <b/>
        <sz val="8"/>
        <color indexed="10"/>
        <rFont val="Arial"/>
        <family val="2"/>
      </rPr>
      <t>(STAGE 3)</t>
    </r>
  </si>
  <si>
    <r>
      <t xml:space="preserve">(D) FINAL MEASURED VALUES INCL. CPA &amp; P&amp;G </t>
    </r>
    <r>
      <rPr>
        <b/>
        <sz val="8"/>
        <color indexed="10"/>
        <rFont val="Arial"/>
        <family val="2"/>
      </rPr>
      <t>(STAGE 4 ONLY)</t>
    </r>
  </si>
  <si>
    <t>VALUE OF ALL ALTERATIONS TO EXISTING FACILITIES NOT AFFECTED BY ANY FACTOR OTHER THAN 1.25.</t>
  </si>
  <si>
    <t>VALUE OF DUPLICATES NOT AFFECTED BY ANY FACTOR OTHER THAN 0.25.</t>
  </si>
  <si>
    <r>
      <t xml:space="preserve">(A) ESTIMATED OR TENDER VALUES </t>
    </r>
    <r>
      <rPr>
        <b/>
        <sz val="10"/>
        <color indexed="10"/>
        <rFont val="Arial"/>
        <family val="2"/>
      </rPr>
      <t>(STAGES 1 -2)</t>
    </r>
  </si>
  <si>
    <t xml:space="preserve">VALUE OF ALL WORK COMPLETED, NOT AFFECTED BY ANY FACTORS </t>
  </si>
  <si>
    <t>VALUE OF ALL ALTERATIONS TO EXISTING FACILITIES COMPLETED, ONLY AFFECTED BY THE 1.25 FACTOR.</t>
  </si>
  <si>
    <t>TRAVELLING &amp; SUBSISTENCE CHARGES</t>
  </si>
  <si>
    <t>DUPLICATES NOT AFFECTED BY ANY FACTOR OTHER THAN .25.</t>
  </si>
  <si>
    <t>TOTAL FEES FOR PRELIMINARY DESIGN, DESIGN &amp; TENDER STAGE</t>
  </si>
  <si>
    <t>ADD: NON TAXABLE AMOUNT CLAIMED</t>
  </si>
  <si>
    <r>
      <t xml:space="preserve">(C) VALUE OF COMPLETED WORK </t>
    </r>
    <r>
      <rPr>
        <b/>
        <sz val="10"/>
        <color indexed="10"/>
        <rFont val="Arial"/>
        <family val="2"/>
      </rPr>
      <t>(STAGE 3 &amp; 4)</t>
    </r>
  </si>
  <si>
    <t>MECHANICAL ENGINEERING PROJECT</t>
  </si>
  <si>
    <t>MECHANICAL BUILDING PROJECT</t>
  </si>
  <si>
    <t>TOTAL VALUE OF ALL MECHANICAL WORK COMPLETED INCLUDING PROPORTION OF P&amp;G</t>
  </si>
  <si>
    <t>ME</t>
  </si>
  <si>
    <t>TOTAL VALUE OF MECHANICAL WORK :</t>
  </si>
  <si>
    <t>FEES (c ): TIME BASED</t>
  </si>
  <si>
    <t>TOTAL FEES (d) EXPENSES AND COSTS (DISBURSEMENTS)</t>
  </si>
  <si>
    <t>TOTAL PERCENTAGE BASED PROFESSIONAL FEES DUE (a) + (b)</t>
  </si>
  <si>
    <t>FEES (d): EXPENSES AND COSTS (DISBURSEMENTS)</t>
  </si>
  <si>
    <t>DATE OF INVOICE</t>
  </si>
  <si>
    <t>FEES (b) CONSTRUCTION AND COMPLETION STAGES</t>
  </si>
  <si>
    <t>FEES (a) PRELIMINARY DESIGN, DESIGN &amp; TENDER STAGES</t>
  </si>
  <si>
    <t>FEES (a) PRELIMINARY DESIGN, DESIGN &amp; TENDER STAGES.</t>
  </si>
  <si>
    <t>FILE NUMBER:</t>
  </si>
  <si>
    <t>WCS NUMBER:</t>
  </si>
  <si>
    <t>MAXIMUM FOR "AGENT OF THE CLIENT (OHSA)"</t>
  </si>
  <si>
    <t>NOTES PERTAINING TO THE COMPLETION OF THE WORKBOOK</t>
  </si>
  <si>
    <t>Access to any cells within the workbook, which do not require to be populated, have been protected - do not try to access/open any uncoloured cells on any of the worksheets.</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</si>
  <si>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</si>
  <si>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This workbook makes provision for 36 payments.  From experience this should be enough.  If not, the matter must be reported to the D/PM Support, who can take same up with the designer/compiler of the workbook.</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</si>
  <si>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</si>
  <si>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</si>
  <si>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</si>
  <si>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</si>
  <si>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Open the other worksheets one by one and populate them with the correct information.</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</si>
  <si>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</si>
  <si>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TARGETED PROCUREMENT (Only on Engineering project) (Y/N)</t>
  </si>
  <si>
    <t>AGENT OF THE CLIENT (OHSA) (Only on Engineering project) (Y/N)</t>
  </si>
  <si>
    <t>1. Time Based fees: Report stage (Only if specifically appointed as such)</t>
  </si>
  <si>
    <t>WORKBOOK FOR THE CALCULATION OF CONSULTING ENGINEER'S FEES IN TERMS OF THE GUIDELINE FOR SERVICES AND FEES PUBLISHED BY ECSA AND AMENDED BY DPW</t>
  </si>
  <si>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</si>
  <si>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</si>
  <si>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</si>
  <si>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</si>
  <si>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</si>
  <si>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</si>
  <si>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</si>
  <si>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</si>
  <si>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</si>
  <si>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</si>
  <si>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</si>
  <si>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</si>
  <si>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</si>
  <si>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</si>
  <si>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GROUND RULES</t>
  </si>
  <si>
    <t>COMPANY REGISTRATION NUMBER</t>
  </si>
  <si>
    <t>WCS NO</t>
  </si>
  <si>
    <r>
      <t xml:space="preserve">One has to refer to the </t>
    </r>
    <r>
      <rPr>
        <b/>
        <sz val="10"/>
        <rFont val="Arial"/>
        <family val="2"/>
      </rPr>
      <t xml:space="preserve">DPW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by the DPW</t>
    </r>
    <r>
      <rPr>
        <sz val="10"/>
        <rFont val="Arial"/>
        <family val="2"/>
      </rPr>
      <t>, and use a copy of the relevant Guidelines which has been marked up to show the revised Fee scale to ensure that the correct fee scale is used. (</t>
    </r>
    <r>
      <rPr>
        <b/>
        <sz val="10"/>
        <rFont val="Arial"/>
        <family val="2"/>
      </rPr>
      <t>DPW Guidelines (DG))</t>
    </r>
  </si>
  <si>
    <t>N</t>
  </si>
  <si>
    <t>DPW WCS NUMBER</t>
  </si>
  <si>
    <t>DPW DRAWING NUMBER:</t>
  </si>
  <si>
    <t>Project Manager</t>
  </si>
  <si>
    <t>Telephone number</t>
  </si>
  <si>
    <t xml:space="preserve">PROJECT MANAGER: </t>
  </si>
  <si>
    <t>DEPARTMENTAL FILE NUMBER:</t>
  </si>
  <si>
    <t xml:space="preserve">MECHANICAL ENGINEERING SERVICES: </t>
  </si>
  <si>
    <t>TELEPHONE &amp; FACSIMILE NUMBERS</t>
  </si>
  <si>
    <t>Tel</t>
  </si>
  <si>
    <t>DPW FILE NUMBER:</t>
  </si>
  <si>
    <t>DPW WCS NUMBER:</t>
  </si>
  <si>
    <t>Fax</t>
  </si>
  <si>
    <t xml:space="preserve">ME                          </t>
  </si>
  <si>
    <r>
      <t xml:space="preserve">When typing </t>
    </r>
    <r>
      <rPr>
        <b/>
        <sz val="10"/>
        <rFont val="Arial"/>
        <family val="2"/>
      </rPr>
      <t>amounts</t>
    </r>
    <r>
      <rPr>
        <sz val="10"/>
        <rFont val="Arial"/>
        <family val="2"/>
      </rPr>
      <t xml:space="preserve"> only type the value. No "R" in front and no spaces between the numbers.</t>
    </r>
  </si>
  <si>
    <t>COMPLETE ALL YELLOW CELLS PLEASE !!!</t>
  </si>
  <si>
    <t>POSTAL ADDRESS:</t>
  </si>
  <si>
    <t>FEES CODE (YEAR)</t>
  </si>
  <si>
    <t>FACSIMILE NO:</t>
  </si>
  <si>
    <r>
      <t xml:space="preserve">CONSTRUCTION AND COMPLETION STAGES. </t>
    </r>
    <r>
      <rPr>
        <b/>
        <i/>
        <sz val="12"/>
        <color indexed="10"/>
        <rFont val="Arial"/>
        <family val="2"/>
      </rPr>
      <t>ALL VALUES MUST INCLUDE RELEVANT PROPORTION OF P&amp;G AND CPA</t>
    </r>
  </si>
  <si>
    <r>
      <t xml:space="preserve">CONSTRUCTION AND COMPLETION STAGE. </t>
    </r>
    <r>
      <rPr>
        <b/>
        <i/>
        <sz val="12"/>
        <color indexed="10"/>
        <rFont val="Arial"/>
        <family val="2"/>
      </rPr>
      <t>ALL VALUES MUST INCLUDE RELEVANT PROPORTION OF P&amp;G AND CPA DURING CONSTRUCTION STAGE.</t>
    </r>
  </si>
  <si>
    <t xml:space="preserve">BASIC FEE FOR WORK, INCLUDING ITEMS OF THE FIRST STRUCTURE OF A SERIES OF DUPLICATES, NOT AFFECTED BY ANY FACTORS. </t>
  </si>
  <si>
    <t>ALTERATIONS TO EXISTING FACILITIES NOT AFFECTED BY ANY FACTOR OTHER THAN 1.25.</t>
  </si>
  <si>
    <t>DUPLICATED EXISTING FACILITIES AFFECTED BY BOTH 0.25 &amp; 1.25 FACTORS.</t>
  </si>
  <si>
    <t>BASIC FEE FOR WORK NOT AFFECTED BY ANY FACTORS</t>
  </si>
  <si>
    <t>VALUE OF DUPLICATED EXISTING FACILITIES AFFECTED BY BOTH 1.25 AND 0.25 FACTORS.</t>
  </si>
  <si>
    <r>
      <t xml:space="preserve">REPORT STAGE </t>
    </r>
    <r>
      <rPr>
        <b/>
        <sz val="10"/>
        <color indexed="10"/>
        <rFont val="Arial"/>
        <family val="2"/>
      </rPr>
      <t>(Only if specifically appointed for this stage)</t>
    </r>
  </si>
  <si>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quanity surveyor is appointed on the project. Quantity surveyors are responsible for all bills of quantities for all discplines on building projects.</t>
    </r>
  </si>
  <si>
    <r>
      <t xml:space="preserve">The </t>
    </r>
    <r>
      <rPr>
        <b/>
        <sz val="10"/>
        <rFont val="Arial"/>
        <family val="2"/>
      </rPr>
      <t>dates</t>
    </r>
    <r>
      <rPr>
        <sz val="10"/>
        <rFont val="Arial"/>
        <family val="2"/>
      </rPr>
      <t xml:space="preserve"> must be typed in as follows: ddmmmyy i.e. "25aug05" </t>
    </r>
  </si>
  <si>
    <t>All coloured cells require input from the Consulting Engineer/Project manager</t>
  </si>
  <si>
    <t>PRINCIPAL AGENT (Only on Engineering project) (Y/N)</t>
  </si>
  <si>
    <t>Cell</t>
  </si>
  <si>
    <t>CONSTRUCTION MONITORING ONLY</t>
  </si>
  <si>
    <t>ADDITIONAL FEE APPROVED FOR "AGENT OF THE CLIENT" SERVICES</t>
  </si>
  <si>
    <t>TAX INVOICE</t>
  </si>
  <si>
    <t xml:space="preserve">VALUE OF NEW WORK NOT AFFECTED BY ANY FACTORS. </t>
  </si>
  <si>
    <t>VALUE OF WET SERVICES NOT AFFECTED BY ANY FACTOR OTHER THAN 1.25.</t>
  </si>
  <si>
    <t>VALUE OF WET SERVICES AFFECTED BY THE 1.25 FACTOR.</t>
  </si>
  <si>
    <t>TARGETED/PREFERENTIAL PROCUREMENT</t>
  </si>
  <si>
    <t>NO BILL OF QUANTITIES</t>
  </si>
  <si>
    <t>ESTIMATES OR TENDER VALUES</t>
  </si>
  <si>
    <t>TOTAL COST OF THE WORKS COMPRISING THE PROJECT, INCLUDING P&amp;G AND CPA</t>
  </si>
  <si>
    <t xml:space="preserve">TOTAL VALUE OF ALL MECHANICAL WORK COMPLETED INCLUDING CPA &amp; PROPORTION OF P&amp;G </t>
  </si>
  <si>
    <t>PAYMENT NO</t>
  </si>
  <si>
    <t>1</t>
  </si>
  <si>
    <t>CARRIED OVER</t>
  </si>
  <si>
    <t>38</t>
  </si>
  <si>
    <t>ATTACHED TO CLAIM NO</t>
  </si>
  <si>
    <t>Typing Duplicating &amp; Printing TOTAL Excl VAT</t>
  </si>
  <si>
    <t xml:space="preserve"> Report: Time Based fees Total Excl VAT</t>
  </si>
  <si>
    <t>Other: Time Based fees Total Excl VAT</t>
  </si>
  <si>
    <t>2. Time Based fees: Construction Monitoring &amp; Other</t>
  </si>
  <si>
    <t>Travelling &amp; Public Transport TOTAL Excl VAT</t>
  </si>
  <si>
    <t>Traveling Time Total Excl VAT</t>
  </si>
  <si>
    <t>Part Time Supervision Total (excl VAT)</t>
  </si>
  <si>
    <t>INPUT ALL INFORMATION FOR THE WHOLE PROJECT</t>
  </si>
  <si>
    <t>TRAVELLING  TIME</t>
  </si>
  <si>
    <t>Travelling  time</t>
  </si>
  <si>
    <t xml:space="preserve">CONSTRUCTION MONITORING  &amp; OTHER </t>
  </si>
  <si>
    <t>Travelling Time</t>
  </si>
  <si>
    <t>Time Based fees: Other</t>
  </si>
  <si>
    <t>Toll Gate</t>
  </si>
  <si>
    <r>
      <t>Additional Construction Monitoring</t>
    </r>
    <r>
      <rPr>
        <sz val="10"/>
        <rFont val="Arial"/>
        <family val="2"/>
      </rPr>
      <t>: A separately motivated fee is mentioned but not determined. This can be a separately calculated fee with the calculations shown on the Time Based sheet</t>
    </r>
  </si>
  <si>
    <t>NOTE: - ALL ITEMS MUST INCLUDE VAT</t>
  </si>
  <si>
    <t>NOTE: ALL ITEMS MUST EXCLUDE VAT</t>
  </si>
  <si>
    <t>Site Staff &amp; Other Charges Total Excl VAT</t>
  </si>
  <si>
    <t>Hours claimed</t>
  </si>
  <si>
    <t xml:space="preserve"> FEE FOR MECHANICAL ENGINEERING SERVICES: </t>
  </si>
  <si>
    <t xml:space="preserve">  FEE FOR MECHANICAL ENGINEERING SERVICES: </t>
  </si>
  <si>
    <t>ENGINEERING PROJECT</t>
  </si>
  <si>
    <t>Total Previous Payments  Received for this item</t>
  </si>
  <si>
    <t>Non-taxable Expenses Total for this invoice</t>
  </si>
  <si>
    <t>TOTAL AMOUNT PAID, (Incl VAT &amp; Non Taxable)</t>
  </si>
  <si>
    <t>TOTAL AMOUNT PAID, (Excl  VAT, Excl Non Taxable)</t>
  </si>
  <si>
    <t>TOTAL NON-TAXABLE AMOUNT PAID</t>
  </si>
  <si>
    <t>TOTAL AMOUNT PAID (Excl VAT)</t>
  </si>
  <si>
    <t>PERCENTAGE OF STAGE COMPLETED</t>
  </si>
  <si>
    <t>APPORTIONMENT OF THE DESIGN STAGE</t>
  </si>
  <si>
    <t xml:space="preserve">Stage </t>
  </si>
  <si>
    <t>Description</t>
  </si>
  <si>
    <t>Apportionment</t>
  </si>
  <si>
    <t>Progress</t>
  </si>
  <si>
    <t>Factor</t>
  </si>
  <si>
    <t>Stage 1</t>
  </si>
  <si>
    <t>Preliminary design</t>
  </si>
  <si>
    <t>Stage 2</t>
  </si>
  <si>
    <t>Design and tender</t>
  </si>
  <si>
    <t>Version 3  2011-06</t>
  </si>
  <si>
    <t>Y</t>
  </si>
  <si>
    <t>TENDER VALUES</t>
  </si>
  <si>
    <t>Cell phone number</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</si>
  <si>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</si>
  <si>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</si>
  <si>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</si>
  <si>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</si>
  <si>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</si>
  <si>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</si>
  <si>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</si>
  <si>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</si>
  <si>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</si>
  <si>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</si>
  <si>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</si>
  <si>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</si>
  <si>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</si>
  <si>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</si>
  <si>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</si>
  <si>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</si>
  <si>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</si>
  <si>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</si>
  <si>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</si>
  <si>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</si>
  <si>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</si>
  <si>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</si>
  <si>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</si>
  <si>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</si>
  <si>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</si>
  <si>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</si>
  <si>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</si>
  <si>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</si>
  <si>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</si>
  <si>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</si>
  <si>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</si>
  <si>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</si>
  <si>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</si>
  <si>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</si>
  <si>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</si>
  <si>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</si>
  <si>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</si>
  <si>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</si>
  <si>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</si>
  <si>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</si>
  <si>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</si>
  <si>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</si>
  <si>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</si>
  <si>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</si>
  <si>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</si>
  <si>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</si>
  <si>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</si>
  <si>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</si>
  <si>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</si>
  <si>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</si>
  <si>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</si>
  <si>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</si>
  <si>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</si>
  <si>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</si>
  <si>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</si>
  <si>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</si>
  <si>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</si>
  <si>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</si>
  <si>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</si>
  <si>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</si>
  <si>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</si>
  <si>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</si>
  <si>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</si>
  <si>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</si>
  <si>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</si>
  <si>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</si>
  <si>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</si>
  <si>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</si>
  <si>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</si>
  <si>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</si>
  <si>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</si>
  <si>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</si>
  <si>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</si>
  <si>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</si>
  <si>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</si>
  <si>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</si>
  <si>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</si>
  <si>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</si>
  <si>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</si>
  <si>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</si>
  <si>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</si>
  <si>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</si>
  <si>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</si>
  <si>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</si>
  <si>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</si>
  <si>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</si>
  <si>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</si>
  <si>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</si>
  <si>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</si>
  <si>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</si>
  <si>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</si>
  <si>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</si>
  <si>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</si>
  <si>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</si>
  <si>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</si>
  <si>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</si>
  <si>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</si>
  <si>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</si>
  <si>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</si>
  <si>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</si>
  <si>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</si>
  <si>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</si>
  <si>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</si>
  <si>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</si>
  <si>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</si>
  <si>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</si>
  <si>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</si>
  <si>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</si>
  <si>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</si>
  <si>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</si>
  <si>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</si>
  <si>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</si>
  <si>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</si>
  <si>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</si>
  <si>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</si>
  <si>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</si>
  <si>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</si>
  <si>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</si>
  <si>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</si>
  <si>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</si>
  <si>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</si>
  <si>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</si>
  <si>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</si>
  <si>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</si>
  <si>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</si>
  <si>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</si>
  <si>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</si>
  <si>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</si>
  <si>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</si>
  <si>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</si>
  <si>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</si>
  <si>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</si>
  <si>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</si>
  <si>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</si>
  <si>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</si>
  <si>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</si>
  <si>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</si>
  <si>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</si>
  <si>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</si>
  <si>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</si>
  <si>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</si>
  <si>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</si>
  <si>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</si>
  <si>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</si>
  <si>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</si>
  <si>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</si>
  <si>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</si>
  <si>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</si>
  <si>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</si>
  <si>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</si>
  <si>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</si>
  <si>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</si>
  <si>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</si>
  <si>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</si>
  <si>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</si>
  <si>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</si>
  <si>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</si>
  <si>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</si>
  <si>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</si>
  <si>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</si>
  <si>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</si>
  <si>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</si>
  <si>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</si>
  <si>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</si>
  <si>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</si>
  <si>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</si>
  <si>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</si>
  <si>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</si>
  <si>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</si>
  <si>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</si>
  <si>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</si>
  <si>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</si>
  <si>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THE FEE ACCOUNT</t>
  </si>
  <si>
    <t>No fee account shall be submitted to the DPW Project Manager without all the relevant information and the documents as listed below attached and of which examples and forms, form part this document :</t>
  </si>
  <si>
    <t>Covering letter and TAX invoice  - must be signed by a Principal/Director of the Consultant Firm</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</si>
  <si>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</si>
  <si>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</si>
  <si>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</si>
  <si>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</si>
  <si>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</si>
  <si>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</si>
  <si>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</si>
  <si>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</si>
  <si>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</si>
  <si>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</si>
  <si>
    <t>PRELIMINARY DESIGN</t>
  </si>
  <si>
    <t>PREVIOUS CLAIMS</t>
  </si>
  <si>
    <t>Toll Gate &amp; Parking</t>
  </si>
  <si>
    <t>3. Subsistence Charges [See your letter of appointment. Use either Table 4 or Table 5, not both]</t>
  </si>
  <si>
    <t>Portion claimed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</si>
</sst>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6" formatCode="&quot;R&quot;\ #,##0;[Red]&quot;R&quot;\ \-#,##0"/>
    <numFmt numFmtId="44" formatCode="_ &quot;R&quot;\ * #,##0.00_ ;_ &quot;R&quot;\ * \-#,##0.00_ ;_ &quot;R&quot;\ * &quot;-&quot;??_ ;_ @_ "/>
    <numFmt numFmtId="164" formatCode="#.00"/>
    <numFmt numFmtId="165" formatCode="#."/>
    <numFmt numFmtId="166" formatCode="m\o\n\th\ d\,\ yyyy"/>
    <numFmt numFmtId="167" formatCode="&quot;R&quot;\ #,##0.00_);\(&quot;R&quot;\ #,##0.00\)"/>
    <numFmt numFmtId="168" formatCode="dd\-mmm\-yy_)"/>
    <numFmt numFmtId="169" formatCode="&quot;R&quot;\ #,##0_);\(&quot;R&quot;\ #,##0\)"/>
    <numFmt numFmtId="170" formatCode="0.0%"/>
    <numFmt numFmtId="171" formatCode="&quot;R&quot;\ #,##0.00"/>
    <numFmt numFmtId="172" formatCode="[$R-1C09]\ #,##0.00"/>
    <numFmt numFmtId="173" formatCode="[$-1C09]dd\ mmmm\ yyyy;@"/>
    <numFmt numFmtId="174" formatCode="&quot;R&quot;\ #,##0"/>
    <numFmt numFmtId="175" formatCode="General_)"/>
    <numFmt numFmtId="176" formatCode="dd\ mmmm\ yyyy"/>
    <numFmt numFmtId="177" formatCode="00"/>
    <numFmt numFmtId="178" formatCode="dd\-mmm\-yyyy"/>
    <numFmt numFmtId="179" formatCode="000000"/>
    <numFmt numFmtId="180" formatCode="0.0"/>
  </numFmts>
  <fonts count="98"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sz val="11"/>
      <name val="Courier"/>
      <family val="3"/>
    </font>
    <font>
      <b/>
      <sz val="11"/>
      <name val="Arial"/>
      <family val="2"/>
    </font>
    <font>
      <sz val="10"/>
      <color indexed="81"/>
      <name val="Tahoma"/>
      <family val="2"/>
    </font>
    <font>
      <b/>
      <u/>
      <sz val="8"/>
      <name val="Arial"/>
      <family val="2"/>
    </font>
    <font>
      <b/>
      <sz val="8"/>
      <name val="Arial"/>
      <family val="2"/>
    </font>
    <font>
      <sz val="10"/>
      <color indexed="12"/>
      <name val="Arial"/>
      <family val="2"/>
    </font>
    <font>
      <sz val="11"/>
      <color indexed="12"/>
      <name val="Arial"/>
      <family val="2"/>
    </font>
    <font>
      <sz val="11"/>
      <name val="Arial"/>
      <family val="2"/>
    </font>
    <font>
      <sz val="11"/>
      <color indexed="8"/>
      <name val="Arial"/>
      <family val="2"/>
    </font>
    <font>
      <b/>
      <sz val="10"/>
      <color indexed="10"/>
      <name val="Arial"/>
      <family val="2"/>
    </font>
    <font>
      <b/>
      <sz val="16"/>
      <color indexed="10"/>
      <name val="Arial"/>
      <family val="2"/>
    </font>
    <font>
      <b/>
      <i/>
      <sz val="12"/>
      <name val="Arial"/>
      <family val="2"/>
    </font>
    <font>
      <sz val="9"/>
      <name val="Arial"/>
      <family val="2"/>
    </font>
    <font>
      <b/>
      <sz val="11"/>
      <color indexed="10"/>
      <name val="Arial"/>
      <family val="2"/>
    </font>
    <font>
      <sz val="12"/>
      <color indexed="10"/>
      <name val="Arial Narrow"/>
      <family val="2"/>
    </font>
    <font>
      <sz val="12"/>
      <color indexed="12"/>
      <name val="Arial"/>
      <family val="2"/>
    </font>
    <font>
      <sz val="12"/>
      <color indexed="8"/>
      <name val="Arial Narrow"/>
      <family val="2"/>
    </font>
    <font>
      <b/>
      <sz val="15"/>
      <name val="Arial"/>
      <family val="2"/>
    </font>
    <font>
      <sz val="10"/>
      <color indexed="10"/>
      <name val="Arial"/>
      <family val="2"/>
    </font>
    <font>
      <sz val="10"/>
      <color indexed="18"/>
      <name val="Arial"/>
      <family val="2"/>
    </font>
    <font>
      <b/>
      <sz val="12"/>
      <color indexed="8"/>
      <name val="Arial"/>
      <family val="2"/>
    </font>
    <font>
      <b/>
      <sz val="12"/>
      <color indexed="10"/>
      <name val="Arial Narrow"/>
      <family val="2"/>
    </font>
    <font>
      <b/>
      <sz val="12"/>
      <color indexed="8"/>
      <name val="Arial Narrow"/>
      <family val="2"/>
    </font>
    <font>
      <b/>
      <sz val="12"/>
      <color indexed="12"/>
      <name val="Arial"/>
      <family val="2"/>
    </font>
    <font>
      <b/>
      <sz val="12"/>
      <name val="Courier"/>
      <family val="3"/>
    </font>
    <font>
      <b/>
      <sz val="12"/>
      <color indexed="10"/>
      <name val="Arial"/>
      <family val="2"/>
    </font>
    <font>
      <b/>
      <sz val="11"/>
      <color indexed="8"/>
      <name val="Arial"/>
      <family val="2"/>
    </font>
    <font>
      <sz val="12"/>
      <name val="Courier"/>
      <family val="3"/>
    </font>
    <font>
      <b/>
      <sz val="16"/>
      <color indexed="17"/>
      <name val="Arial"/>
      <family val="2"/>
    </font>
    <font>
      <i/>
      <sz val="11"/>
      <name val="Arial"/>
      <family val="2"/>
    </font>
    <font>
      <b/>
      <sz val="20"/>
      <color indexed="10"/>
      <name val="Arial"/>
      <family val="2"/>
    </font>
    <font>
      <b/>
      <sz val="8"/>
      <color indexed="10"/>
      <name val="Arial"/>
      <family val="2"/>
    </font>
    <font>
      <sz val="8"/>
      <name val="Courier"/>
      <family val="3"/>
    </font>
    <font>
      <b/>
      <i/>
      <sz val="12"/>
      <color indexed="10"/>
      <name val="Arial"/>
      <family val="2"/>
    </font>
    <font>
      <b/>
      <sz val="14"/>
      <color indexed="12"/>
      <name val="Arial"/>
      <family val="2"/>
    </font>
    <font>
      <b/>
      <sz val="24"/>
      <color indexed="10"/>
      <name val="Arial"/>
      <family val="2"/>
    </font>
    <font>
      <b/>
      <sz val="24"/>
      <color indexed="52"/>
      <name val="Arial"/>
      <family val="2"/>
    </font>
    <font>
      <b/>
      <sz val="16"/>
      <color indexed="50"/>
      <name val="Arial"/>
      <family val="2"/>
    </font>
    <font>
      <sz val="16"/>
      <color indexed="50"/>
      <name val="Courier"/>
      <family val="3"/>
    </font>
    <font>
      <b/>
      <sz val="11"/>
      <color indexed="12"/>
      <name val="Arial"/>
      <family val="2"/>
    </font>
    <font>
      <b/>
      <sz val="11"/>
      <color indexed="17"/>
      <name val="Arial"/>
      <family val="2"/>
    </font>
    <font>
      <b/>
      <sz val="12"/>
      <color indexed="12"/>
      <name val="Arial"/>
      <family val="2"/>
    </font>
    <font>
      <i/>
      <sz val="11"/>
      <color indexed="12"/>
      <name val="Arial"/>
      <family val="2"/>
    </font>
    <font>
      <b/>
      <u/>
      <sz val="14"/>
      <color indexed="12"/>
      <name val="Arial"/>
      <family val="2"/>
    </font>
    <font>
      <b/>
      <sz val="18"/>
      <color indexed="10"/>
      <name val="Arial"/>
      <family val="2"/>
    </font>
    <font>
      <b/>
      <sz val="18"/>
      <color indexed="10"/>
      <name val="Courier"/>
      <family val="3"/>
    </font>
    <font>
      <b/>
      <u/>
      <sz val="11"/>
      <name val="Arial"/>
      <family val="2"/>
    </font>
    <font>
      <i/>
      <sz val="12"/>
      <name val="Arial"/>
      <family val="2"/>
    </font>
    <font>
      <b/>
      <i/>
      <sz val="11"/>
      <color indexed="10"/>
      <name val="Arial"/>
      <family val="2"/>
    </font>
    <font>
      <b/>
      <i/>
      <sz val="11"/>
      <name val="Arial"/>
      <family val="2"/>
    </font>
    <font>
      <b/>
      <sz val="11"/>
      <color indexed="15"/>
      <name val="Arial"/>
      <family val="2"/>
    </font>
    <font>
      <i/>
      <sz val="11"/>
      <color indexed="8"/>
      <name val="Arial"/>
      <family val="2"/>
    </font>
    <font>
      <b/>
      <u/>
      <sz val="12"/>
      <name val="Arial"/>
      <family val="2"/>
    </font>
    <font>
      <i/>
      <u/>
      <sz val="11"/>
      <name val="Arial"/>
      <family val="2"/>
    </font>
    <font>
      <sz val="18"/>
      <name val="Courier"/>
      <family val="3"/>
    </font>
    <font>
      <i/>
      <sz val="10"/>
      <name val="Arial"/>
      <family val="2"/>
    </font>
    <font>
      <b/>
      <u/>
      <sz val="16"/>
      <color indexed="10"/>
      <name val="Arial"/>
      <family val="2"/>
    </font>
    <font>
      <sz val="16"/>
      <name val="Arial"/>
      <family val="2"/>
    </font>
    <font>
      <sz val="16"/>
      <name val="Courier"/>
      <family val="3"/>
    </font>
    <font>
      <u/>
      <sz val="16"/>
      <name val="Arial"/>
      <family val="2"/>
    </font>
    <font>
      <sz val="9"/>
      <name val="Arial"/>
      <family val="2"/>
    </font>
    <font>
      <sz val="12"/>
      <color indexed="12"/>
      <name val="Courier"/>
      <family val="3"/>
    </font>
    <font>
      <b/>
      <i/>
      <sz val="12"/>
      <color indexed="12"/>
      <name val="Arial"/>
      <family val="2"/>
    </font>
    <font>
      <b/>
      <sz val="18"/>
      <name val="Arial"/>
      <family val="2"/>
    </font>
    <font>
      <b/>
      <u/>
      <sz val="12"/>
      <color indexed="10"/>
      <name val="Arial"/>
      <family val="2"/>
    </font>
    <font>
      <b/>
      <sz val="12"/>
      <color indexed="41"/>
      <name val="Arial"/>
      <family val="2"/>
    </font>
    <font>
      <b/>
      <sz val="22"/>
      <color indexed="57"/>
      <name val="Arial"/>
      <family val="2"/>
    </font>
    <font>
      <b/>
      <sz val="12"/>
      <color indexed="57"/>
      <name val="Courier"/>
      <family val="3"/>
    </font>
    <font>
      <sz val="8"/>
      <color indexed="10"/>
      <name val="Tahoma"/>
      <family val="2"/>
    </font>
    <font>
      <b/>
      <sz val="11"/>
      <color indexed="10"/>
      <name val="Arial Narrow"/>
      <family val="2"/>
    </font>
    <font>
      <sz val="12"/>
      <color indexed="10"/>
      <name val="Courier"/>
      <family val="3"/>
    </font>
    <font>
      <b/>
      <sz val="10"/>
      <name val="Courier"/>
      <family val="3"/>
    </font>
    <font>
      <b/>
      <i/>
      <sz val="10"/>
      <color rgb="FFFF0000"/>
      <name val="Arial"/>
      <family val="2"/>
    </font>
    <font>
      <b/>
      <u/>
      <sz val="10"/>
      <name val="Arial"/>
      <family val="2"/>
    </font>
    <font>
      <u/>
      <sz val="10"/>
      <name val="Arial"/>
      <family val="2"/>
    </font>
    <font>
      <b/>
      <sz val="11"/>
      <color rgb="FF1F497D"/>
      <name val="Arial"/>
      <family val="2"/>
    </font>
    <font>
      <sz val="11"/>
      <color rgb="FF1F497D"/>
      <name val="Arial"/>
      <family val="2"/>
    </font>
    <font>
      <sz val="8"/>
      <name val="Arial"/>
      <family val="2"/>
    </font>
    <font>
      <u/>
      <sz val="12"/>
      <color rgb="FFFF0000"/>
      <name val="Arial"/>
      <family val="2"/>
    </font>
    <font>
      <b/>
      <sz val="14"/>
      <name val="Arial"/>
      <family val="2"/>
    </font>
    <font>
      <b/>
      <u/>
      <sz val="14"/>
      <name val="Arial"/>
      <family val="2"/>
    </font>
  </fonts>
  <fills count="12">
    <fill>
      <patternFill patternType="none"/>
    </fill>
    <fill>
      <patternFill patternType="gray125"/>
    </fill>
    <fill>
      <patternFill patternType="solid">
        <fgColor indexed="42"/>
        <bgColor indexed="64"/>
      </patternFill>
    </fill>
    <fill>
      <patternFill patternType="lightHorizontal">
        <fgColor indexed="9"/>
      </patternFill>
    </fill>
    <fill>
      <patternFill patternType="solid">
        <fgColor indexed="43"/>
        <bgColor indexed="64"/>
      </patternFill>
    </fill>
    <fill>
      <patternFill patternType="solid">
        <fgColor indexed="43"/>
        <bgColor indexed="9"/>
      </patternFill>
    </fill>
    <fill>
      <patternFill patternType="solid">
        <fgColor indexed="13"/>
        <bgColor indexed="64"/>
      </patternFill>
    </fill>
    <fill>
      <patternFill patternType="solid">
        <fgColor indexed="49"/>
        <bgColor indexed="64"/>
      </patternFill>
    </fill>
    <fill>
      <patternFill patternType="lightTrellis"/>
    </fill>
    <fill>
      <patternFill patternType="solid">
        <fgColor indexed="22"/>
        <bgColor indexed="64"/>
      </patternFill>
    </fill>
    <fill>
      <patternFill patternType="solid">
        <fgColor indexed="15"/>
        <bgColor indexed="64"/>
      </patternFill>
    </fill>
    <fill>
      <patternFill patternType="solid">
        <fgColor theme="0" tint="-4.9989318521683403E-2"/>
        <bgColor indexed="64"/>
      </patternFill>
    </fill>
  </fills>
  <borders count="189">
    <border>
      <left/>
      <right/>
      <top/>
      <bottom/>
      <diagonal/>
    </border>
    <border>
      <left/>
      <right/>
      <top style="thin">
        <color indexed="64"/>
      </top>
      <bottom style="double">
        <color indexed="64"/>
      </bottom>
      <diagonal/>
    </border>
    <border>
      <left/>
      <right/>
      <top style="double">
        <color indexed="64"/>
      </top>
      <bottom/>
      <diagonal/>
    </border>
    <border>
      <left style="double">
        <color indexed="64"/>
      </left>
      <right/>
      <top/>
      <bottom/>
      <diagonal/>
    </border>
    <border>
      <left style="thin">
        <color indexed="64"/>
      </left>
      <right/>
      <top/>
      <bottom/>
      <diagonal/>
    </border>
    <border>
      <left/>
      <right style="double">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style="double">
        <color indexed="64"/>
      </left>
      <right/>
      <top style="double">
        <color indexed="64"/>
      </top>
      <bottom/>
      <diagonal/>
    </border>
    <border>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style="double">
        <color indexed="64"/>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hair">
        <color indexed="64"/>
      </top>
      <bottom style="hair">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uble">
        <color indexed="64"/>
      </top>
      <bottom style="medium">
        <color indexed="64"/>
      </bottom>
      <diagonal/>
    </border>
    <border>
      <left style="thin">
        <color indexed="64"/>
      </left>
      <right/>
      <top style="double">
        <color indexed="64"/>
      </top>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hair">
        <color indexed="64"/>
      </bottom>
      <diagonal/>
    </border>
    <border>
      <left/>
      <right style="double">
        <color indexed="64"/>
      </right>
      <top style="medium">
        <color indexed="64"/>
      </top>
      <bottom style="double">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double">
        <color indexed="64"/>
      </left>
      <right/>
      <top style="medium">
        <color indexed="64"/>
      </top>
      <bottom/>
      <diagonal/>
    </border>
    <border>
      <left/>
      <right/>
      <top style="medium">
        <color indexed="64"/>
      </top>
      <bottom/>
      <diagonal/>
    </border>
    <border>
      <left style="double">
        <color indexed="64"/>
      </left>
      <right/>
      <top style="double">
        <color indexed="64"/>
      </top>
      <bottom style="medium">
        <color indexed="64"/>
      </bottom>
      <diagonal/>
    </border>
    <border>
      <left/>
      <right style="double">
        <color indexed="64"/>
      </right>
      <top style="medium">
        <color indexed="64"/>
      </top>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style="thin">
        <color indexed="64"/>
      </top>
      <bottom style="double">
        <color indexed="64"/>
      </bottom>
      <diagonal/>
    </border>
    <border>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thin">
        <color indexed="64"/>
      </top>
      <bottom style="double">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dotted">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right/>
      <top style="dotted">
        <color indexed="64"/>
      </top>
      <bottom/>
      <diagonal/>
    </border>
    <border>
      <left style="thin">
        <color indexed="64"/>
      </left>
      <right style="double">
        <color indexed="64"/>
      </right>
      <top/>
      <bottom style="dotted">
        <color indexed="64"/>
      </bottom>
      <diagonal/>
    </border>
    <border>
      <left style="double">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double">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s>
  <cellStyleXfs count="17">
    <xf numFmtId="0" fontId="0" fillId="0" borderId="0"/>
    <xf numFmtId="44" fontId="1" fillId="0" borderId="0" applyFont="0" applyFill="0" applyBorder="0" applyAlignment="0" applyProtection="0"/>
    <xf numFmtId="166"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4" fontId="2" fillId="0" borderId="0">
      <protection locked="0"/>
    </xf>
    <xf numFmtId="165" fontId="3" fillId="0" borderId="0">
      <protection locked="0"/>
    </xf>
    <xf numFmtId="165" fontId="3" fillId="0" borderId="0">
      <protection locked="0"/>
    </xf>
    <xf numFmtId="0" fontId="29" fillId="0" borderId="0"/>
    <xf numFmtId="0" fontId="13" fillId="0" borderId="0"/>
    <xf numFmtId="9" fontId="1" fillId="0" borderId="0" applyFont="0" applyFill="0" applyBorder="0" applyAlignment="0" applyProtection="0"/>
    <xf numFmtId="165" fontId="2" fillId="0" borderId="1">
      <protection locked="0"/>
    </xf>
  </cellStyleXfs>
  <cellXfs count="1285">
    <xf numFmtId="0" fontId="0" fillId="0" borderId="0" xfId="0"/>
    <xf numFmtId="0" fontId="5" fillId="0" borderId="0" xfId="0" applyFont="1" applyFill="1" applyBorder="1" applyProtection="1"/>
    <xf numFmtId="0" fontId="0" fillId="0" borderId="0" xfId="0" applyBorder="1"/>
    <xf numFmtId="0" fontId="0" fillId="0" borderId="2" xfId="0" applyBorder="1"/>
    <xf numFmtId="0" fontId="0" fillId="0" borderId="3" xfId="0" applyBorder="1"/>
    <xf numFmtId="0" fontId="17" fillId="0" borderId="0" xfId="0" applyFont="1" applyBorder="1"/>
    <xf numFmtId="0" fontId="18" fillId="0" borderId="0" xfId="0" applyFont="1" applyBorder="1" applyAlignment="1">
      <alignment horizontal="right"/>
    </xf>
    <xf numFmtId="0" fontId="7" fillId="0" borderId="0" xfId="0" applyFont="1"/>
    <xf numFmtId="0" fontId="18" fillId="0" borderId="4" xfId="0" applyFont="1" applyBorder="1" applyAlignment="1">
      <alignment horizontal="right"/>
    </xf>
    <xf numFmtId="3" fontId="31" fillId="0" borderId="0" xfId="14" applyNumberFormat="1" applyFont="1" applyBorder="1" applyProtection="1"/>
    <xf numFmtId="3" fontId="33" fillId="0" borderId="0" xfId="14" applyNumberFormat="1" applyFont="1" applyBorder="1" applyProtection="1">
      <protection locked="0"/>
    </xf>
    <xf numFmtId="10" fontId="32" fillId="0" borderId="0" xfId="15" applyNumberFormat="1" applyFont="1" applyBorder="1" applyProtection="1">
      <protection locked="0"/>
    </xf>
    <xf numFmtId="0" fontId="34" fillId="0" borderId="0" xfId="0" applyFont="1"/>
    <xf numFmtId="0" fontId="14" fillId="0" borderId="0" xfId="0" applyFont="1"/>
    <xf numFmtId="0" fontId="4" fillId="0" borderId="0" xfId="0" applyFont="1"/>
    <xf numFmtId="3" fontId="35" fillId="0" borderId="0" xfId="14" applyNumberFormat="1" applyFont="1" applyBorder="1" applyProtection="1"/>
    <xf numFmtId="3" fontId="5" fillId="0" borderId="0" xfId="14" applyNumberFormat="1" applyFont="1" applyBorder="1" applyProtection="1">
      <protection locked="0"/>
    </xf>
    <xf numFmtId="10" fontId="22" fillId="0" borderId="0" xfId="15" applyNumberFormat="1" applyFont="1" applyBorder="1" applyProtection="1">
      <protection locked="0"/>
    </xf>
    <xf numFmtId="3" fontId="37" fillId="0" borderId="0" xfId="14" applyNumberFormat="1" applyFont="1" applyBorder="1" applyProtection="1">
      <protection locked="0"/>
    </xf>
    <xf numFmtId="0" fontId="15" fillId="0" borderId="0" xfId="0" applyFont="1"/>
    <xf numFmtId="3" fontId="38" fillId="0" borderId="0" xfId="14" applyNumberFormat="1" applyFont="1" applyBorder="1" applyProtection="1"/>
    <xf numFmtId="3" fontId="39" fillId="0" borderId="0" xfId="14" applyNumberFormat="1" applyFont="1" applyBorder="1" applyProtection="1">
      <protection locked="0"/>
    </xf>
    <xf numFmtId="10" fontId="40" fillId="0" borderId="0" xfId="15" applyNumberFormat="1" applyFont="1" applyBorder="1" applyProtection="1">
      <protection locked="0"/>
    </xf>
    <xf numFmtId="0" fontId="42" fillId="0" borderId="0" xfId="14" applyFont="1" applyProtection="1"/>
    <xf numFmtId="3" fontId="42" fillId="0" borderId="0" xfId="14" applyNumberFormat="1" applyFont="1" applyBorder="1" applyProtection="1"/>
    <xf numFmtId="171" fontId="18" fillId="0" borderId="5" xfId="0" applyNumberFormat="1" applyFont="1" applyFill="1" applyBorder="1" applyAlignment="1" applyProtection="1">
      <alignment horizontal="right" vertical="center"/>
    </xf>
    <xf numFmtId="0" fontId="21" fillId="2" borderId="6" xfId="0" applyFont="1" applyFill="1" applyBorder="1" applyAlignment="1" applyProtection="1">
      <alignment horizontal="center" vertical="center" wrapText="1"/>
    </xf>
    <xf numFmtId="0" fontId="21" fillId="2" borderId="7"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171" fontId="0" fillId="0" borderId="0" xfId="0" applyNumberFormat="1"/>
    <xf numFmtId="0" fontId="16" fillId="0" borderId="3" xfId="0" applyFont="1" applyFill="1" applyBorder="1" applyAlignment="1" applyProtection="1">
      <alignment horizontal="left" vertical="center" wrapText="1"/>
    </xf>
    <xf numFmtId="0" fontId="16" fillId="0" borderId="0" xfId="0" applyFont="1" applyBorder="1" applyAlignment="1" applyProtection="1">
      <alignment horizontal="left" vertical="center"/>
    </xf>
    <xf numFmtId="0" fontId="7" fillId="2" borderId="8" xfId="0" applyFont="1" applyFill="1" applyBorder="1" applyAlignment="1" applyProtection="1">
      <alignment horizontal="center" vertical="center" wrapText="1"/>
    </xf>
    <xf numFmtId="6" fontId="36" fillId="0" borderId="9" xfId="0" applyNumberFormat="1" applyFont="1" applyBorder="1"/>
    <xf numFmtId="6" fontId="36" fillId="0" borderId="10" xfId="0" applyNumberFormat="1" applyFont="1" applyBorder="1"/>
    <xf numFmtId="6" fontId="36" fillId="0" borderId="11" xfId="0" applyNumberFormat="1" applyFont="1" applyBorder="1"/>
    <xf numFmtId="6" fontId="36" fillId="0" borderId="12" xfId="0" applyNumberFormat="1" applyFont="1" applyBorder="1"/>
    <xf numFmtId="6" fontId="36" fillId="0" borderId="13" xfId="0" applyNumberFormat="1" applyFont="1" applyBorder="1"/>
    <xf numFmtId="6" fontId="36" fillId="0" borderId="14" xfId="0" applyNumberFormat="1" applyFont="1" applyBorder="1"/>
    <xf numFmtId="174" fontId="36" fillId="0" borderId="10" xfId="0" applyNumberFormat="1" applyFont="1" applyBorder="1"/>
    <xf numFmtId="174" fontId="36" fillId="0" borderId="12" xfId="0" applyNumberFormat="1" applyFont="1" applyBorder="1"/>
    <xf numFmtId="174" fontId="36" fillId="0" borderId="13" xfId="0" applyNumberFormat="1" applyFont="1" applyBorder="1"/>
    <xf numFmtId="174" fontId="36" fillId="0" borderId="14" xfId="0" applyNumberFormat="1" applyFont="1" applyBorder="1"/>
    <xf numFmtId="10" fontId="36" fillId="0" borderId="15" xfId="15" applyNumberFormat="1" applyFont="1" applyBorder="1" applyAlignment="1">
      <alignment horizontal="center"/>
    </xf>
    <xf numFmtId="10" fontId="36" fillId="0" borderId="16" xfId="15" applyNumberFormat="1" applyFont="1" applyBorder="1" applyAlignment="1">
      <alignment horizontal="center"/>
    </xf>
    <xf numFmtId="170" fontId="36" fillId="0" borderId="15" xfId="15" applyNumberFormat="1" applyFont="1" applyBorder="1" applyAlignment="1">
      <alignment horizontal="center" vertical="top" wrapText="1"/>
    </xf>
    <xf numFmtId="170" fontId="36" fillId="0" borderId="16" xfId="15" applyNumberFormat="1" applyFont="1" applyBorder="1" applyAlignment="1">
      <alignment horizontal="center" vertical="top" wrapText="1"/>
    </xf>
    <xf numFmtId="3" fontId="35" fillId="0" borderId="17" xfId="14" applyNumberFormat="1" applyFont="1" applyBorder="1" applyProtection="1"/>
    <xf numFmtId="3" fontId="5" fillId="0" borderId="18" xfId="14" applyNumberFormat="1" applyFont="1" applyBorder="1" applyProtection="1">
      <protection locked="0"/>
    </xf>
    <xf numFmtId="3" fontId="35" fillId="0" borderId="18" xfId="14" applyNumberFormat="1" applyFont="1" applyBorder="1" applyProtection="1"/>
    <xf numFmtId="10" fontId="22" fillId="0" borderId="19" xfId="15" applyNumberFormat="1" applyFont="1" applyBorder="1" applyAlignment="1" applyProtection="1">
      <alignment horizontal="center"/>
      <protection locked="0"/>
    </xf>
    <xf numFmtId="10" fontId="36" fillId="0" borderId="20" xfId="15" applyNumberFormat="1" applyFont="1" applyBorder="1" applyAlignment="1">
      <alignment horizontal="center"/>
    </xf>
    <xf numFmtId="0" fontId="15" fillId="0" borderId="0" xfId="0" applyFont="1" applyBorder="1"/>
    <xf numFmtId="170" fontId="36" fillId="0" borderId="20" xfId="15" applyNumberFormat="1" applyFont="1" applyBorder="1" applyAlignment="1">
      <alignment horizontal="center" vertical="top" wrapText="1"/>
    </xf>
    <xf numFmtId="0" fontId="16" fillId="0" borderId="21" xfId="0" applyFont="1" applyBorder="1" applyAlignment="1" applyProtection="1">
      <alignment vertical="center"/>
    </xf>
    <xf numFmtId="174" fontId="18" fillId="0" borderId="22" xfId="0" applyNumberFormat="1" applyFont="1" applyBorder="1" applyAlignment="1" applyProtection="1">
      <alignment vertical="center"/>
    </xf>
    <xf numFmtId="0" fontId="6" fillId="0" borderId="21" xfId="0" applyFont="1" applyFill="1" applyBorder="1" applyAlignment="1" applyProtection="1">
      <alignment horizontal="left" vertical="center"/>
    </xf>
    <xf numFmtId="0" fontId="16" fillId="0" borderId="3" xfId="0" applyFont="1" applyFill="1" applyBorder="1" applyAlignment="1" applyProtection="1">
      <alignment horizontal="left" vertical="center"/>
    </xf>
    <xf numFmtId="0" fontId="16" fillId="0" borderId="0" xfId="0" applyFont="1" applyBorder="1" applyAlignment="1" applyProtection="1">
      <alignment vertical="center"/>
    </xf>
    <xf numFmtId="0" fontId="4" fillId="0" borderId="0" xfId="0" applyFont="1" applyBorder="1" applyAlignment="1" applyProtection="1">
      <alignment horizontal="left" vertical="center"/>
    </xf>
    <xf numFmtId="0" fontId="5"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5" fillId="0" borderId="23" xfId="0" applyFont="1" applyFill="1" applyBorder="1" applyAlignment="1" applyProtection="1">
      <alignment vertical="center"/>
    </xf>
    <xf numFmtId="0" fontId="18" fillId="0" borderId="3" xfId="0" applyFont="1" applyBorder="1" applyAlignment="1" applyProtection="1">
      <alignment vertical="center"/>
    </xf>
    <xf numFmtId="0" fontId="18" fillId="0" borderId="0" xfId="0" applyFont="1" applyFill="1" applyBorder="1" applyAlignment="1" applyProtection="1">
      <alignment horizontal="left" vertical="center"/>
    </xf>
    <xf numFmtId="0" fontId="18" fillId="0" borderId="0" xfId="0" applyFont="1" applyBorder="1" applyAlignment="1" applyProtection="1">
      <alignment vertical="center"/>
    </xf>
    <xf numFmtId="0" fontId="16" fillId="0" borderId="24" xfId="0" applyFont="1" applyBorder="1" applyAlignment="1" applyProtection="1">
      <alignment vertical="center"/>
    </xf>
    <xf numFmtId="0" fontId="14" fillId="0" borderId="2" xfId="0" applyFont="1" applyBorder="1" applyAlignment="1" applyProtection="1">
      <alignment vertical="center"/>
    </xf>
    <xf numFmtId="0" fontId="14" fillId="0" borderId="0" xfId="0" applyFont="1" applyBorder="1" applyAlignment="1" applyProtection="1">
      <alignment vertical="center"/>
    </xf>
    <xf numFmtId="0" fontId="0" fillId="0" borderId="0" xfId="0" applyBorder="1" applyAlignment="1" applyProtection="1">
      <alignment vertical="center"/>
    </xf>
    <xf numFmtId="0" fontId="16" fillId="0" borderId="3" xfId="0" applyFont="1" applyBorder="1" applyAlignment="1" applyProtection="1">
      <alignment vertical="center"/>
    </xf>
    <xf numFmtId="0" fontId="0" fillId="0" borderId="0" xfId="0" applyAlignment="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1" fontId="4" fillId="0" borderId="0" xfId="0" applyNumberFormat="1" applyFont="1" applyFill="1" applyBorder="1" applyAlignment="1" applyProtection="1">
      <alignment vertical="center"/>
    </xf>
    <xf numFmtId="171" fontId="4"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1" fontId="4" fillId="0" borderId="0" xfId="0" applyNumberFormat="1" applyFont="1" applyFill="1" applyBorder="1" applyAlignment="1" applyProtection="1">
      <alignment horizontal="left" vertical="center"/>
    </xf>
    <xf numFmtId="171" fontId="4" fillId="0" borderId="0" xfId="15" applyNumberFormat="1" applyFont="1" applyFill="1" applyBorder="1" applyAlignment="1" applyProtection="1">
      <alignment vertical="center"/>
    </xf>
    <xf numFmtId="9" fontId="4" fillId="0" borderId="3"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1" fontId="4" fillId="0" borderId="0" xfId="0" applyNumberFormat="1" applyFont="1" applyBorder="1" applyAlignment="1" applyProtection="1">
      <alignment vertical="center"/>
    </xf>
    <xf numFmtId="171" fontId="4" fillId="0" borderId="0" xfId="0" applyNumberFormat="1" applyFont="1" applyFill="1" applyBorder="1" applyAlignment="1" applyProtection="1">
      <alignment horizontal="center" vertical="center"/>
    </xf>
    <xf numFmtId="9" fontId="4" fillId="0" borderId="25" xfId="0" applyNumberFormat="1" applyFont="1" applyFill="1" applyBorder="1" applyAlignment="1" applyProtection="1">
      <alignment vertical="center"/>
    </xf>
    <xf numFmtId="0" fontId="4" fillId="0" borderId="26" xfId="0" applyFont="1" applyBorder="1" applyAlignment="1" applyProtection="1">
      <alignment vertical="center"/>
    </xf>
    <xf numFmtId="2" fontId="4" fillId="0" borderId="26" xfId="0" applyNumberFormat="1" applyFont="1" applyFill="1" applyBorder="1" applyAlignment="1" applyProtection="1">
      <alignment vertical="center"/>
    </xf>
    <xf numFmtId="0" fontId="4" fillId="0" borderId="26" xfId="0" applyFont="1" applyFill="1" applyBorder="1" applyAlignment="1" applyProtection="1">
      <alignment horizontal="center" vertical="center"/>
    </xf>
    <xf numFmtId="0" fontId="4" fillId="0" borderId="26" xfId="0" applyFont="1" applyFill="1" applyBorder="1" applyAlignment="1" applyProtection="1">
      <alignment vertical="center"/>
    </xf>
    <xf numFmtId="0" fontId="4" fillId="0" borderId="26" xfId="0" applyFont="1" applyFill="1" applyBorder="1" applyAlignment="1" applyProtection="1">
      <alignment horizontal="left" vertical="center"/>
    </xf>
    <xf numFmtId="171" fontId="4" fillId="0" borderId="26" xfId="0" applyNumberFormat="1" applyFont="1" applyFill="1" applyBorder="1" applyAlignment="1" applyProtection="1">
      <alignment vertical="center"/>
    </xf>
    <xf numFmtId="0" fontId="51" fillId="0" borderId="27" xfId="0" applyFont="1" applyFill="1" applyBorder="1" applyAlignment="1" applyProtection="1">
      <alignment vertical="center"/>
    </xf>
    <xf numFmtId="0" fontId="4" fillId="0" borderId="2" xfId="0" applyFont="1" applyFill="1" applyBorder="1" applyAlignment="1" applyProtection="1">
      <alignment vertical="center"/>
    </xf>
    <xf numFmtId="9" fontId="4" fillId="0" borderId="0" xfId="15" applyFont="1" applyFill="1" applyBorder="1" applyAlignment="1" applyProtection="1">
      <alignment vertical="center"/>
    </xf>
    <xf numFmtId="171" fontId="4" fillId="0" borderId="28"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9" fontId="5" fillId="0" borderId="3" xfId="0" applyNumberFormat="1" applyFont="1" applyFill="1" applyBorder="1" applyAlignment="1" applyProtection="1">
      <alignment vertical="center"/>
    </xf>
    <xf numFmtId="0" fontId="5"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9" fontId="5" fillId="0" borderId="0" xfId="15" applyFont="1" applyFill="1" applyBorder="1" applyAlignment="1" applyProtection="1">
      <alignment vertical="center"/>
    </xf>
    <xf numFmtId="171" fontId="5" fillId="0" borderId="0" xfId="0" applyNumberFormat="1" applyFont="1" applyFill="1" applyBorder="1" applyAlignment="1" applyProtection="1">
      <alignment vertical="center"/>
    </xf>
    <xf numFmtId="171" fontId="5" fillId="0" borderId="0" xfId="0" applyNumberFormat="1" applyFont="1" applyFill="1" applyBorder="1" applyAlignment="1" applyProtection="1">
      <alignment horizontal="center" vertical="center"/>
    </xf>
    <xf numFmtId="171" fontId="5" fillId="0" borderId="0" xfId="1" applyNumberFormat="1" applyFont="1" applyFill="1" applyBorder="1" applyAlignment="1" applyProtection="1">
      <alignment vertical="center"/>
    </xf>
    <xf numFmtId="0" fontId="4" fillId="0" borderId="25" xfId="0" applyFont="1" applyBorder="1" applyAlignment="1" applyProtection="1">
      <alignment vertical="center"/>
    </xf>
    <xf numFmtId="0" fontId="5" fillId="0" borderId="26" xfId="0" applyFont="1" applyFill="1" applyBorder="1" applyAlignment="1" applyProtection="1">
      <alignment vertical="center"/>
    </xf>
    <xf numFmtId="171" fontId="5" fillId="0" borderId="26" xfId="0" applyNumberFormat="1" applyFont="1" applyFill="1" applyBorder="1" applyAlignment="1" applyProtection="1">
      <alignment vertical="center"/>
    </xf>
    <xf numFmtId="9" fontId="4" fillId="0" borderId="0" xfId="15" applyFont="1" applyBorder="1" applyAlignment="1" applyProtection="1">
      <alignment vertical="center"/>
    </xf>
    <xf numFmtId="0" fontId="4" fillId="0" borderId="23" xfId="0" applyFont="1" applyBorder="1" applyAlignment="1" applyProtection="1">
      <alignment vertical="center"/>
    </xf>
    <xf numFmtId="0" fontId="5" fillId="0" borderId="21" xfId="0" applyFont="1" applyFill="1" applyBorder="1" applyAlignment="1" applyProtection="1">
      <alignment vertical="center"/>
    </xf>
    <xf numFmtId="171" fontId="43" fillId="0" borderId="21" xfId="0" applyNumberFormat="1" applyFont="1" applyFill="1" applyBorder="1" applyAlignment="1" applyProtection="1">
      <alignment horizontal="left" vertical="center"/>
    </xf>
    <xf numFmtId="171" fontId="43" fillId="0" borderId="21" xfId="0" applyNumberFormat="1" applyFont="1" applyFill="1" applyBorder="1" applyAlignment="1" applyProtection="1">
      <alignment vertical="center"/>
    </xf>
    <xf numFmtId="171" fontId="5" fillId="0" borderId="21" xfId="0" applyNumberFormat="1" applyFont="1" applyFill="1" applyBorder="1" applyAlignment="1" applyProtection="1">
      <alignment vertical="center"/>
    </xf>
    <xf numFmtId="0" fontId="51" fillId="0" borderId="3" xfId="0" applyFont="1" applyFill="1" applyBorder="1" applyAlignment="1" applyProtection="1">
      <alignment vertical="center"/>
    </xf>
    <xf numFmtId="170" fontId="5" fillId="0" borderId="0" xfId="0" applyNumberFormat="1" applyFont="1" applyFill="1" applyBorder="1" applyAlignment="1" applyProtection="1">
      <alignment vertical="center"/>
    </xf>
    <xf numFmtId="171" fontId="4" fillId="0" borderId="28" xfId="15" applyNumberFormat="1" applyFont="1" applyFill="1" applyBorder="1" applyAlignment="1" applyProtection="1">
      <alignment vertical="center"/>
    </xf>
    <xf numFmtId="9" fontId="4" fillId="0" borderId="26" xfId="15" applyFont="1" applyBorder="1" applyAlignment="1" applyProtection="1">
      <alignment vertical="center"/>
    </xf>
    <xf numFmtId="171" fontId="4" fillId="0" borderId="26" xfId="0" applyNumberFormat="1" applyFont="1" applyBorder="1" applyAlignment="1" applyProtection="1">
      <alignment vertical="center"/>
    </xf>
    <xf numFmtId="171" fontId="4" fillId="0" borderId="26" xfId="0" applyNumberFormat="1" applyFont="1" applyBorder="1" applyAlignment="1" applyProtection="1">
      <alignment horizontal="center" vertical="center"/>
    </xf>
    <xf numFmtId="0" fontId="5" fillId="0" borderId="29" xfId="0" applyFont="1" applyFill="1" applyBorder="1" applyAlignment="1" applyProtection="1">
      <alignment vertical="center"/>
    </xf>
    <xf numFmtId="0" fontId="5" fillId="0" borderId="28" xfId="0" applyFont="1" applyFill="1" applyBorder="1" applyAlignment="1" applyProtection="1">
      <alignment vertical="center"/>
    </xf>
    <xf numFmtId="0" fontId="4" fillId="0" borderId="28" xfId="0" applyFont="1" applyFill="1" applyBorder="1" applyAlignment="1" applyProtection="1">
      <alignment horizontal="left" vertical="center"/>
    </xf>
    <xf numFmtId="9" fontId="4" fillId="0" borderId="28" xfId="0" applyNumberFormat="1" applyFont="1" applyFill="1" applyBorder="1" applyAlignment="1" applyProtection="1">
      <alignment vertical="center"/>
    </xf>
    <xf numFmtId="0" fontId="5" fillId="0" borderId="28" xfId="0" applyFont="1" applyFill="1" applyBorder="1" applyAlignment="1" applyProtection="1">
      <alignment horizontal="left" vertical="center"/>
    </xf>
    <xf numFmtId="0" fontId="43" fillId="0" borderId="28" xfId="0" applyFont="1" applyFill="1" applyBorder="1" applyAlignment="1" applyProtection="1">
      <alignment vertical="center"/>
    </xf>
    <xf numFmtId="0" fontId="25" fillId="0" borderId="28" xfId="0" applyFont="1" applyFill="1" applyBorder="1" applyAlignment="1" applyProtection="1">
      <alignment vertical="center"/>
    </xf>
    <xf numFmtId="171" fontId="25" fillId="0" borderId="28" xfId="0" applyNumberFormat="1" applyFont="1" applyFill="1" applyBorder="1" applyAlignment="1" applyProtection="1">
      <alignment vertical="center"/>
    </xf>
    <xf numFmtId="0" fontId="57" fillId="0" borderId="30" xfId="0" applyFont="1" applyFill="1" applyBorder="1" applyAlignment="1" applyProtection="1">
      <alignment vertical="center"/>
    </xf>
    <xf numFmtId="0" fontId="5" fillId="0" borderId="31" xfId="0" applyFont="1" applyFill="1" applyBorder="1" applyAlignment="1" applyProtection="1">
      <alignment vertical="center"/>
    </xf>
    <xf numFmtId="0" fontId="57" fillId="0" borderId="31" xfId="0" applyFont="1" applyFill="1" applyBorder="1" applyAlignment="1" applyProtection="1">
      <alignment vertical="center"/>
    </xf>
    <xf numFmtId="167" fontId="6" fillId="0" borderId="0" xfId="0" applyNumberFormat="1" applyFont="1" applyFill="1" applyBorder="1" applyAlignment="1" applyProtection="1">
      <alignment vertical="center"/>
    </xf>
    <xf numFmtId="0" fontId="6" fillId="0" borderId="0" xfId="0" applyFont="1" applyFill="1" applyBorder="1" applyAlignment="1" applyProtection="1">
      <alignment vertical="center"/>
    </xf>
    <xf numFmtId="167" fontId="5" fillId="0" borderId="0" xfId="0" applyNumberFormat="1" applyFont="1" applyFill="1" applyBorder="1" applyAlignment="1" applyProtection="1">
      <alignment vertical="center"/>
    </xf>
    <xf numFmtId="0" fontId="5" fillId="0" borderId="32" xfId="0" applyFont="1" applyFill="1" applyBorder="1" applyAlignment="1" applyProtection="1">
      <alignment vertical="center"/>
    </xf>
    <xf numFmtId="167" fontId="5" fillId="0" borderId="24"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67" fontId="5" fillId="0" borderId="0" xfId="0" applyNumberFormat="1" applyFont="1" applyFill="1" applyBorder="1" applyAlignment="1" applyProtection="1">
      <alignment horizontal="center" vertical="center"/>
    </xf>
    <xf numFmtId="169" fontId="4" fillId="0" borderId="0" xfId="0" applyNumberFormat="1" applyFont="1" applyFill="1" applyBorder="1" applyAlignment="1" applyProtection="1">
      <alignment vertical="center"/>
    </xf>
    <xf numFmtId="0" fontId="5" fillId="0" borderId="28" xfId="0" applyFont="1" applyFill="1" applyBorder="1" applyAlignment="1" applyProtection="1">
      <alignment horizontal="right" vertical="center"/>
    </xf>
    <xf numFmtId="167" fontId="5" fillId="0" borderId="28" xfId="0" applyNumberFormat="1" applyFont="1" applyFill="1" applyBorder="1" applyAlignment="1" applyProtection="1">
      <alignment horizontal="center" vertical="center"/>
    </xf>
    <xf numFmtId="0" fontId="4" fillId="0" borderId="21" xfId="0" applyFont="1" applyBorder="1" applyAlignment="1" applyProtection="1">
      <alignment vertical="center"/>
    </xf>
    <xf numFmtId="0" fontId="4" fillId="0" borderId="21" xfId="0" applyFont="1" applyBorder="1" applyAlignment="1" applyProtection="1">
      <alignment horizontal="left" vertical="center"/>
    </xf>
    <xf numFmtId="0" fontId="7" fillId="0" borderId="21" xfId="0" applyFont="1" applyBorder="1" applyAlignment="1" applyProtection="1">
      <alignment horizontal="left" vertical="center"/>
    </xf>
    <xf numFmtId="0" fontId="6" fillId="0" borderId="21" xfId="0" applyFont="1" applyFill="1" applyBorder="1" applyAlignment="1" applyProtection="1">
      <alignment vertical="center"/>
    </xf>
    <xf numFmtId="167" fontId="5" fillId="0" borderId="21" xfId="0" applyNumberFormat="1" applyFont="1" applyFill="1" applyBorder="1" applyAlignment="1" applyProtection="1">
      <alignment vertical="center"/>
    </xf>
    <xf numFmtId="169" fontId="5" fillId="0" borderId="0" xfId="0" applyNumberFormat="1" applyFont="1" applyFill="1" applyBorder="1" applyAlignment="1" applyProtection="1">
      <alignment vertical="center"/>
    </xf>
    <xf numFmtId="0" fontId="4" fillId="0" borderId="28" xfId="0" applyFont="1" applyBorder="1" applyAlignment="1" applyProtection="1">
      <alignment vertical="center"/>
    </xf>
    <xf numFmtId="171" fontId="4" fillId="0" borderId="5" xfId="0" applyNumberFormat="1" applyFont="1" applyBorder="1" applyAlignment="1" applyProtection="1">
      <alignment vertical="center"/>
    </xf>
    <xf numFmtId="0" fontId="5" fillId="0" borderId="21" xfId="0" applyFont="1" applyFill="1" applyBorder="1" applyAlignment="1" applyProtection="1">
      <alignment horizontal="left" vertical="center"/>
    </xf>
    <xf numFmtId="0" fontId="5" fillId="0" borderId="27"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0" xfId="0" applyFont="1" applyFill="1" applyBorder="1" applyAlignment="1" applyProtection="1">
      <alignment horizontal="left" vertical="center"/>
    </xf>
    <xf numFmtId="9" fontId="5" fillId="0" borderId="0" xfId="0" applyNumberFormat="1" applyFont="1" applyFill="1" applyBorder="1" applyAlignment="1" applyProtection="1">
      <alignment vertical="center"/>
    </xf>
    <xf numFmtId="0" fontId="5" fillId="0" borderId="2" xfId="0" applyFont="1" applyFill="1" applyBorder="1" applyAlignment="1" applyProtection="1">
      <alignment horizontal="center" vertical="center"/>
    </xf>
    <xf numFmtId="9" fontId="5" fillId="0" borderId="2" xfId="0" applyNumberFormat="1" applyFont="1" applyFill="1" applyBorder="1" applyAlignment="1" applyProtection="1">
      <alignment vertical="center"/>
    </xf>
    <xf numFmtId="167" fontId="5" fillId="0" borderId="2" xfId="0" applyNumberFormat="1" applyFont="1" applyFill="1" applyBorder="1" applyAlignment="1" applyProtection="1">
      <alignment vertical="center"/>
    </xf>
    <xf numFmtId="167" fontId="5" fillId="0" borderId="0" xfId="0" applyNumberFormat="1" applyFont="1" applyFill="1" applyBorder="1" applyAlignment="1" applyProtection="1">
      <alignment horizontal="left" vertical="center"/>
    </xf>
    <xf numFmtId="167" fontId="5" fillId="0" borderId="26" xfId="0" applyNumberFormat="1" applyFont="1" applyFill="1" applyBorder="1" applyAlignment="1" applyProtection="1">
      <alignment horizontal="left" vertical="center"/>
    </xf>
    <xf numFmtId="0" fontId="5" fillId="0" borderId="26" xfId="0" applyFont="1" applyFill="1" applyBorder="1" applyAlignment="1" applyProtection="1">
      <alignment horizontal="left" vertical="center"/>
    </xf>
    <xf numFmtId="169" fontId="5" fillId="0" borderId="26" xfId="0" applyNumberFormat="1" applyFont="1" applyFill="1" applyBorder="1" applyAlignment="1" applyProtection="1">
      <alignment horizontal="left" vertical="center"/>
    </xf>
    <xf numFmtId="167" fontId="5" fillId="0" borderId="26" xfId="0" applyNumberFormat="1" applyFont="1" applyFill="1" applyBorder="1" applyAlignment="1" applyProtection="1">
      <alignment vertical="center"/>
    </xf>
    <xf numFmtId="0" fontId="5" fillId="0" borderId="33" xfId="0" applyFont="1" applyFill="1" applyBorder="1" applyAlignment="1" applyProtection="1">
      <alignment vertical="center"/>
    </xf>
    <xf numFmtId="0" fontId="5" fillId="0" borderId="34" xfId="0" applyFont="1" applyFill="1" applyBorder="1" applyAlignment="1" applyProtection="1">
      <alignment vertical="center"/>
    </xf>
    <xf numFmtId="0" fontId="14" fillId="0" borderId="24" xfId="0" applyFont="1" applyBorder="1" applyAlignment="1" applyProtection="1">
      <alignment vertical="center"/>
    </xf>
    <xf numFmtId="0" fontId="14" fillId="0" borderId="0" xfId="0" applyFont="1" applyBorder="1" applyAlignment="1" applyProtection="1">
      <alignment vertical="center" wrapText="1"/>
    </xf>
    <xf numFmtId="0" fontId="14" fillId="0" borderId="26" xfId="0" applyFont="1" applyBorder="1" applyAlignment="1" applyProtection="1">
      <alignment vertical="center"/>
    </xf>
    <xf numFmtId="0" fontId="14" fillId="0" borderId="21" xfId="0" applyFont="1" applyBorder="1" applyAlignment="1" applyProtection="1">
      <alignment vertical="center"/>
    </xf>
    <xf numFmtId="0" fontId="46" fillId="0" borderId="21" xfId="0" applyFont="1" applyBorder="1" applyAlignment="1" applyProtection="1">
      <alignment vertical="center"/>
    </xf>
    <xf numFmtId="174" fontId="18" fillId="0" borderId="35" xfId="0" applyNumberFormat="1" applyFont="1" applyBorder="1" applyAlignment="1" applyProtection="1">
      <alignment vertical="center"/>
    </xf>
    <xf numFmtId="0" fontId="18" fillId="0" borderId="21" xfId="0" applyFont="1" applyFill="1" applyBorder="1" applyAlignment="1" applyProtection="1">
      <alignment horizontal="left" vertical="center"/>
    </xf>
    <xf numFmtId="0" fontId="18" fillId="0" borderId="21" xfId="0" applyFont="1" applyBorder="1" applyAlignment="1" applyProtection="1">
      <alignment vertical="center"/>
    </xf>
    <xf numFmtId="0" fontId="16" fillId="0" borderId="0" xfId="0" applyFont="1" applyFill="1" applyBorder="1" applyAlignment="1" applyProtection="1">
      <alignment vertical="center"/>
    </xf>
    <xf numFmtId="0" fontId="16" fillId="3" borderId="2" xfId="0" applyFont="1" applyFill="1" applyBorder="1" applyAlignment="1" applyProtection="1">
      <alignment vertical="center"/>
    </xf>
    <xf numFmtId="171" fontId="4" fillId="0" borderId="28" xfId="0" applyNumberFormat="1" applyFont="1" applyBorder="1" applyAlignment="1" applyProtection="1">
      <alignment vertical="center"/>
    </xf>
    <xf numFmtId="0" fontId="4" fillId="0" borderId="24" xfId="0" applyFont="1" applyBorder="1" applyAlignment="1" applyProtection="1">
      <alignment vertical="center"/>
    </xf>
    <xf numFmtId="0" fontId="18" fillId="0" borderId="0" xfId="0" applyFont="1" applyBorder="1" applyAlignment="1" applyProtection="1">
      <alignment horizontal="right" vertical="center"/>
    </xf>
    <xf numFmtId="0" fontId="18" fillId="0" borderId="21" xfId="0" applyFont="1" applyFill="1" applyBorder="1" applyAlignment="1" applyProtection="1">
      <alignment vertical="center"/>
    </xf>
    <xf numFmtId="0" fontId="18" fillId="0" borderId="21" xfId="0" applyFont="1" applyBorder="1" applyAlignment="1" applyProtection="1">
      <alignment horizontal="left" vertical="center"/>
    </xf>
    <xf numFmtId="0" fontId="58" fillId="0" borderId="21" xfId="0" applyFont="1" applyFill="1" applyBorder="1" applyAlignment="1" applyProtection="1">
      <alignment vertical="center"/>
    </xf>
    <xf numFmtId="0" fontId="43" fillId="0" borderId="21" xfId="0" applyFont="1" applyFill="1" applyBorder="1" applyAlignment="1" applyProtection="1">
      <alignment horizontal="left" vertical="center"/>
    </xf>
    <xf numFmtId="0" fontId="16" fillId="0" borderId="0" xfId="0" applyFont="1" applyBorder="1" applyAlignment="1">
      <alignment vertical="center"/>
    </xf>
    <xf numFmtId="0" fontId="16" fillId="0" borderId="0" xfId="0" applyFont="1" applyAlignment="1">
      <alignment vertical="center"/>
    </xf>
    <xf numFmtId="0" fontId="16" fillId="0" borderId="0" xfId="0" applyFont="1" applyFill="1" applyBorder="1" applyAlignment="1">
      <alignment vertical="center"/>
    </xf>
    <xf numFmtId="168" fontId="16" fillId="0" borderId="0" xfId="0" applyNumberFormat="1" applyFont="1" applyFill="1" applyBorder="1" applyAlignment="1" applyProtection="1">
      <alignment vertical="center"/>
      <protection locked="0"/>
    </xf>
    <xf numFmtId="1" fontId="46" fillId="0" borderId="0" xfId="0" applyNumberFormat="1" applyFont="1" applyBorder="1" applyAlignment="1" applyProtection="1">
      <alignment horizontal="left" vertical="center"/>
    </xf>
    <xf numFmtId="0" fontId="46" fillId="0" borderId="0" xfId="0" applyFont="1" applyBorder="1" applyAlignment="1" applyProtection="1">
      <alignment vertical="center"/>
    </xf>
    <xf numFmtId="0" fontId="59" fillId="0" borderId="0" xfId="0" applyFont="1" applyBorder="1" applyAlignment="1" applyProtection="1">
      <alignment vertical="center"/>
    </xf>
    <xf numFmtId="1" fontId="46" fillId="0" borderId="21" xfId="0" applyNumberFormat="1" applyFont="1" applyBorder="1" applyAlignment="1" applyProtection="1">
      <alignment horizontal="left" vertical="center"/>
    </xf>
    <xf numFmtId="0" fontId="46" fillId="0" borderId="24" xfId="0" applyFont="1" applyBorder="1" applyAlignment="1" applyProtection="1">
      <alignment vertical="center"/>
    </xf>
    <xf numFmtId="0" fontId="60" fillId="0" borderId="3" xfId="0" applyFont="1" applyFill="1" applyBorder="1" applyAlignment="1" applyProtection="1">
      <alignment vertical="center"/>
    </xf>
    <xf numFmtId="0" fontId="60" fillId="0" borderId="27" xfId="0" applyFont="1" applyFill="1" applyBorder="1" applyAlignment="1" applyProtection="1">
      <alignment vertical="center"/>
    </xf>
    <xf numFmtId="171" fontId="18" fillId="0" borderId="28" xfId="0" applyNumberFormat="1" applyFont="1" applyFill="1" applyBorder="1" applyAlignment="1" applyProtection="1">
      <alignment horizontal="left" vertical="center"/>
    </xf>
    <xf numFmtId="1" fontId="30" fillId="0" borderId="10" xfId="0" applyNumberFormat="1" applyFont="1" applyFill="1" applyBorder="1" applyAlignment="1" applyProtection="1">
      <alignment horizontal="center" vertical="center"/>
    </xf>
    <xf numFmtId="0" fontId="4" fillId="0" borderId="0" xfId="0" applyFont="1" applyAlignment="1">
      <alignment vertical="center" wrapText="1"/>
    </xf>
    <xf numFmtId="0" fontId="4" fillId="0" borderId="0" xfId="0" applyNumberFormat="1" applyFont="1" applyAlignment="1">
      <alignment vertical="center" wrapText="1"/>
    </xf>
    <xf numFmtId="0" fontId="7"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vertical="top" wrapText="1"/>
    </xf>
    <xf numFmtId="0" fontId="0" fillId="0" borderId="0" xfId="0" applyAlignment="1">
      <alignment horizontal="center" vertical="top"/>
    </xf>
    <xf numFmtId="0" fontId="15" fillId="0" borderId="0" xfId="0" applyFont="1" applyAlignment="1">
      <alignment vertical="center" wrapText="1"/>
    </xf>
    <xf numFmtId="0" fontId="14" fillId="0" borderId="0" xfId="0" applyFont="1" applyAlignment="1">
      <alignment vertical="center" wrapText="1"/>
    </xf>
    <xf numFmtId="0" fontId="63" fillId="0" borderId="0" xfId="0" applyFont="1" applyAlignment="1">
      <alignment vertical="center" wrapText="1"/>
    </xf>
    <xf numFmtId="0" fontId="42" fillId="0" borderId="0" xfId="0" applyFont="1" applyBorder="1" applyAlignment="1" applyProtection="1">
      <alignment vertical="center"/>
    </xf>
    <xf numFmtId="0" fontId="18" fillId="0" borderId="3" xfId="0" applyFont="1" applyFill="1" applyBorder="1" applyAlignment="1" applyProtection="1">
      <alignment horizontal="left" vertical="center"/>
    </xf>
    <xf numFmtId="0" fontId="14" fillId="0" borderId="24" xfId="0" applyFont="1" applyBorder="1" applyAlignment="1">
      <alignment vertical="center"/>
    </xf>
    <xf numFmtId="0" fontId="18" fillId="0" borderId="23" xfId="0" applyFont="1" applyBorder="1" applyAlignment="1" applyProtection="1">
      <alignment vertical="center"/>
    </xf>
    <xf numFmtId="0" fontId="30" fillId="0" borderId="36" xfId="0" applyFont="1" applyFill="1" applyBorder="1" applyAlignment="1" applyProtection="1">
      <alignment vertical="center"/>
    </xf>
    <xf numFmtId="0" fontId="16" fillId="0" borderId="26" xfId="0" applyFont="1" applyFill="1" applyBorder="1" applyAlignment="1" applyProtection="1">
      <alignment horizontal="right" vertical="center"/>
    </xf>
    <xf numFmtId="0" fontId="16" fillId="0" borderId="37" xfId="0" applyFont="1" applyFill="1" applyBorder="1" applyAlignment="1" applyProtection="1">
      <alignment horizontal="right" vertical="center" wrapText="1"/>
    </xf>
    <xf numFmtId="0" fontId="16" fillId="0" borderId="38" xfId="0" applyFont="1" applyBorder="1" applyAlignment="1" applyProtection="1">
      <alignment vertical="center"/>
    </xf>
    <xf numFmtId="0" fontId="16" fillId="0" borderId="39" xfId="0" applyFont="1" applyFill="1" applyBorder="1" applyAlignment="1" applyProtection="1">
      <alignment horizontal="left" vertical="center"/>
    </xf>
    <xf numFmtId="0" fontId="16" fillId="0" borderId="38" xfId="0" applyFont="1" applyFill="1" applyBorder="1" applyAlignment="1" applyProtection="1">
      <alignment vertical="center"/>
    </xf>
    <xf numFmtId="0" fontId="16" fillId="0" borderId="40" xfId="0" applyFont="1" applyFill="1" applyBorder="1" applyAlignment="1" applyProtection="1">
      <alignment vertical="center"/>
    </xf>
    <xf numFmtId="0" fontId="67" fillId="0" borderId="40" xfId="0" applyFont="1" applyFill="1" applyBorder="1" applyAlignment="1" applyProtection="1">
      <alignment horizontal="center" vertical="center"/>
    </xf>
    <xf numFmtId="0" fontId="67" fillId="0" borderId="40" xfId="0" applyNumberFormat="1" applyFont="1" applyFill="1" applyBorder="1" applyAlignment="1" applyProtection="1">
      <alignment horizontal="left" vertical="center"/>
    </xf>
    <xf numFmtId="1" fontId="67" fillId="0" borderId="40" xfId="0" applyNumberFormat="1" applyFont="1" applyFill="1" applyBorder="1" applyAlignment="1" applyProtection="1">
      <alignment horizontal="center" vertical="center"/>
    </xf>
    <xf numFmtId="0" fontId="16" fillId="3" borderId="21" xfId="0" applyFont="1" applyFill="1" applyBorder="1" applyAlignment="1" applyProtection="1">
      <alignment vertical="center"/>
    </xf>
    <xf numFmtId="49" fontId="7" fillId="4" borderId="12" xfId="0" applyNumberFormat="1" applyFont="1" applyFill="1" applyBorder="1" applyAlignment="1" applyProtection="1">
      <alignment vertical="center"/>
      <protection locked="0"/>
    </xf>
    <xf numFmtId="0" fontId="16" fillId="0" borderId="41" xfId="0" applyFont="1" applyBorder="1" applyAlignment="1" applyProtection="1">
      <alignment vertical="center"/>
    </xf>
    <xf numFmtId="0" fontId="7" fillId="0" borderId="0" xfId="0" applyFont="1" applyBorder="1" applyAlignment="1" applyProtection="1">
      <alignment horizontal="left" vertical="center"/>
    </xf>
    <xf numFmtId="0" fontId="4" fillId="0" borderId="0" xfId="0" applyFont="1" applyAlignment="1">
      <alignment wrapText="1"/>
    </xf>
    <xf numFmtId="49" fontId="18" fillId="4" borderId="12" xfId="0" applyNumberFormat="1" applyFont="1" applyFill="1" applyBorder="1" applyAlignment="1" applyProtection="1">
      <alignment horizontal="center" vertical="center"/>
      <protection locked="0"/>
    </xf>
    <xf numFmtId="49" fontId="18" fillId="4" borderId="10" xfId="0" applyNumberFormat="1" applyFont="1" applyFill="1" applyBorder="1" applyAlignment="1" applyProtection="1">
      <alignment horizontal="center" vertical="center"/>
      <protection locked="0"/>
    </xf>
    <xf numFmtId="0" fontId="18" fillId="4" borderId="12" xfId="0" applyFont="1" applyFill="1" applyBorder="1" applyAlignment="1" applyProtection="1">
      <alignment horizontal="center" vertical="center"/>
      <protection locked="0"/>
    </xf>
    <xf numFmtId="0" fontId="18" fillId="5" borderId="10" xfId="0" applyFont="1" applyFill="1" applyBorder="1" applyAlignment="1" applyProtection="1">
      <alignment horizontal="center" vertical="center"/>
      <protection locked="0"/>
    </xf>
    <xf numFmtId="176" fontId="18" fillId="4" borderId="12" xfId="0" applyNumberFormat="1" applyFont="1" applyFill="1" applyBorder="1" applyAlignment="1" applyProtection="1">
      <alignment horizontal="center" vertical="center"/>
      <protection locked="0"/>
    </xf>
    <xf numFmtId="0" fontId="46" fillId="0" borderId="0" xfId="0" applyFont="1" applyBorder="1" applyAlignment="1" applyProtection="1">
      <alignment horizontal="left" vertical="center"/>
    </xf>
    <xf numFmtId="0" fontId="0" fillId="0" borderId="34" xfId="0" applyFill="1" applyBorder="1" applyAlignment="1" applyProtection="1">
      <alignment vertical="center"/>
      <protection locked="0"/>
    </xf>
    <xf numFmtId="0" fontId="30" fillId="4" borderId="12" xfId="0" applyFont="1" applyFill="1" applyBorder="1" applyAlignment="1" applyProtection="1">
      <alignment horizontal="center" vertical="center"/>
      <protection locked="0"/>
    </xf>
    <xf numFmtId="1" fontId="30" fillId="4" borderId="12" xfId="0" applyNumberFormat="1" applyFont="1" applyFill="1" applyBorder="1" applyAlignment="1" applyProtection="1">
      <alignment horizontal="center" vertical="center"/>
      <protection locked="0"/>
    </xf>
    <xf numFmtId="0" fontId="30" fillId="4" borderId="0" xfId="0" applyFont="1" applyFill="1" applyBorder="1" applyAlignment="1" applyProtection="1">
      <alignment horizontal="center" vertical="center"/>
      <protection locked="0"/>
    </xf>
    <xf numFmtId="0" fontId="30" fillId="4" borderId="10" xfId="0" applyFont="1" applyFill="1" applyBorder="1" applyAlignment="1" applyProtection="1">
      <alignment horizontal="center" vertical="center"/>
      <protection locked="0"/>
    </xf>
    <xf numFmtId="0" fontId="30" fillId="4" borderId="42" xfId="0" applyFont="1" applyFill="1" applyBorder="1" applyAlignment="1" applyProtection="1">
      <alignment horizontal="center" vertical="center"/>
      <protection locked="0"/>
    </xf>
    <xf numFmtId="0" fontId="6" fillId="0" borderId="33" xfId="0" applyFont="1" applyFill="1" applyBorder="1" applyAlignment="1" applyProtection="1">
      <alignment vertical="center"/>
    </xf>
    <xf numFmtId="0" fontId="7" fillId="0" borderId="21" xfId="0" applyFont="1" applyBorder="1" applyAlignment="1" applyProtection="1">
      <alignment horizontal="left" vertical="center" wrapText="1"/>
    </xf>
    <xf numFmtId="49" fontId="72" fillId="0" borderId="21" xfId="0" applyNumberFormat="1" applyFont="1" applyBorder="1" applyAlignment="1" applyProtection="1">
      <alignment horizontal="left" vertical="center" wrapText="1"/>
    </xf>
    <xf numFmtId="0" fontId="64" fillId="0" borderId="24" xfId="0" applyFont="1" applyBorder="1" applyAlignment="1" applyProtection="1">
      <alignment vertical="center"/>
    </xf>
    <xf numFmtId="0" fontId="14" fillId="0" borderId="0" xfId="0" applyFont="1" applyBorder="1"/>
    <xf numFmtId="0" fontId="14" fillId="0" borderId="30" xfId="0" applyFont="1" applyBorder="1" applyAlignment="1">
      <alignment vertical="center"/>
    </xf>
    <xf numFmtId="0" fontId="14" fillId="0" borderId="31" xfId="0" applyFont="1" applyBorder="1" applyAlignment="1">
      <alignment vertical="center"/>
    </xf>
    <xf numFmtId="0" fontId="14" fillId="0" borderId="21" xfId="0" applyFont="1" applyBorder="1" applyAlignment="1">
      <alignment vertical="center"/>
    </xf>
    <xf numFmtId="0" fontId="7" fillId="3" borderId="23" xfId="0" applyFont="1" applyFill="1" applyBorder="1" applyAlignment="1" applyProtection="1">
      <alignment vertical="center"/>
    </xf>
    <xf numFmtId="0" fontId="26" fillId="0" borderId="0" xfId="0" applyFont="1" applyAlignment="1">
      <alignment vertical="center" wrapText="1"/>
    </xf>
    <xf numFmtId="0" fontId="43" fillId="0" borderId="0" xfId="13" applyNumberFormat="1" applyFont="1" applyFill="1" applyBorder="1" applyAlignment="1" applyProtection="1">
      <alignment horizontal="left" vertical="center"/>
    </xf>
    <xf numFmtId="0" fontId="16" fillId="0" borderId="0" xfId="0" applyFont="1" applyFill="1" applyBorder="1" applyAlignment="1" applyProtection="1">
      <alignment horizontal="right" vertical="center" wrapText="1"/>
    </xf>
    <xf numFmtId="0" fontId="6" fillId="0" borderId="0" xfId="0" applyFont="1" applyFill="1" applyBorder="1" applyAlignment="1" applyProtection="1">
      <alignment horizontal="center" vertical="center"/>
    </xf>
    <xf numFmtId="171" fontId="6" fillId="0" borderId="0" xfId="0" applyNumberFormat="1" applyFont="1" applyFill="1" applyBorder="1" applyAlignment="1" applyProtection="1">
      <alignment vertical="center"/>
    </xf>
    <xf numFmtId="0" fontId="14" fillId="0" borderId="0" xfId="0" applyFont="1" applyBorder="1" applyAlignment="1">
      <alignment vertical="center"/>
    </xf>
    <xf numFmtId="0" fontId="0" fillId="0" borderId="27" xfId="0" applyBorder="1"/>
    <xf numFmtId="0" fontId="14" fillId="0" borderId="0" xfId="0" applyFont="1" applyBorder="1" applyAlignment="1" applyProtection="1">
      <alignment horizontal="left" vertical="center"/>
    </xf>
    <xf numFmtId="0" fontId="14" fillId="0" borderId="3" xfId="0" applyFont="1" applyBorder="1" applyAlignment="1" applyProtection="1">
      <alignment horizontal="left" vertical="center"/>
    </xf>
    <xf numFmtId="174" fontId="52" fillId="0" borderId="43" xfId="0" applyNumberFormat="1" applyFont="1" applyFill="1" applyBorder="1" applyAlignment="1" applyProtection="1">
      <alignment horizontal="center" vertical="center"/>
    </xf>
    <xf numFmtId="174" fontId="53" fillId="0" borderId="43" xfId="0" applyNumberFormat="1" applyFont="1" applyFill="1" applyBorder="1" applyAlignment="1" applyProtection="1">
      <alignment horizontal="center" vertical="center"/>
    </xf>
    <xf numFmtId="0" fontId="77" fillId="0" borderId="3" xfId="0" applyFont="1" applyBorder="1" applyAlignment="1">
      <alignment vertical="center"/>
    </xf>
    <xf numFmtId="0" fontId="7" fillId="0" borderId="33" xfId="0" applyFont="1" applyFill="1" applyBorder="1" applyAlignment="1" applyProtection="1">
      <alignment vertical="center"/>
    </xf>
    <xf numFmtId="9" fontId="7" fillId="0" borderId="3" xfId="0" applyNumberFormat="1" applyFont="1" applyFill="1" applyBorder="1" applyAlignment="1" applyProtection="1">
      <alignment vertical="center"/>
    </xf>
    <xf numFmtId="0" fontId="30" fillId="4" borderId="14" xfId="0" applyFont="1" applyFill="1" applyBorder="1" applyAlignment="1" applyProtection="1">
      <alignment horizontal="center" vertical="center"/>
      <protection locked="0"/>
    </xf>
    <xf numFmtId="0" fontId="16" fillId="0" borderId="21" xfId="0" applyFont="1" applyBorder="1" applyAlignment="1">
      <alignment vertical="center"/>
    </xf>
    <xf numFmtId="0" fontId="18" fillId="0" borderId="44" xfId="0" applyFont="1" applyBorder="1" applyAlignment="1">
      <alignment horizontal="left" vertical="center"/>
    </xf>
    <xf numFmtId="0" fontId="15" fillId="0" borderId="45" xfId="0" applyFont="1" applyBorder="1" applyAlignment="1">
      <alignment horizontal="left" vertical="center"/>
    </xf>
    <xf numFmtId="0" fontId="15" fillId="0" borderId="46" xfId="0" applyFont="1" applyBorder="1" applyAlignment="1">
      <alignment horizontal="left" vertical="center"/>
    </xf>
    <xf numFmtId="0" fontId="14" fillId="0" borderId="0" xfId="0" applyFont="1" applyAlignment="1">
      <alignment vertical="center"/>
    </xf>
    <xf numFmtId="0" fontId="7" fillId="0" borderId="0" xfId="0" applyFont="1" applyAlignment="1">
      <alignment vertical="center"/>
    </xf>
    <xf numFmtId="0" fontId="14" fillId="0" borderId="23" xfId="0" applyFont="1" applyBorder="1" applyAlignment="1">
      <alignment vertical="center"/>
    </xf>
    <xf numFmtId="0" fontId="14" fillId="0" borderId="41" xfId="0" applyFont="1" applyBorder="1" applyAlignment="1">
      <alignment vertical="center"/>
    </xf>
    <xf numFmtId="0" fontId="18" fillId="0" borderId="34" xfId="0" applyFont="1" applyBorder="1" applyAlignment="1">
      <alignment vertical="center"/>
    </xf>
    <xf numFmtId="0" fontId="14" fillId="0" borderId="32" xfId="0" applyFont="1" applyBorder="1" applyAlignment="1">
      <alignment vertical="center"/>
    </xf>
    <xf numFmtId="0" fontId="14" fillId="0" borderId="47" xfId="0" applyFont="1" applyBorder="1" applyAlignment="1">
      <alignment vertical="center"/>
    </xf>
    <xf numFmtId="0" fontId="14" fillId="0" borderId="12" xfId="0" applyFont="1" applyBorder="1" applyAlignment="1">
      <alignment vertical="center" wrapText="1"/>
    </xf>
    <xf numFmtId="0" fontId="14" fillId="0" borderId="48" xfId="0" applyFont="1" applyBorder="1" applyAlignment="1">
      <alignment vertical="center" wrapText="1"/>
    </xf>
    <xf numFmtId="0" fontId="14" fillId="0" borderId="50" xfId="0" applyFont="1" applyBorder="1" applyAlignment="1">
      <alignment vertical="center" wrapText="1"/>
    </xf>
    <xf numFmtId="14" fontId="22" fillId="4" borderId="51" xfId="0" applyNumberFormat="1" applyFont="1" applyFill="1" applyBorder="1" applyAlignment="1" applyProtection="1">
      <alignment vertical="center"/>
      <protection locked="0"/>
    </xf>
    <xf numFmtId="0" fontId="22" fillId="4" borderId="51" xfId="0" applyFont="1" applyFill="1" applyBorder="1" applyAlignment="1" applyProtection="1">
      <alignment vertical="center"/>
      <protection locked="0"/>
    </xf>
    <xf numFmtId="44" fontId="22" fillId="4" borderId="51" xfId="1" applyFont="1" applyFill="1" applyBorder="1" applyAlignment="1" applyProtection="1">
      <alignment vertical="center"/>
      <protection locked="0"/>
    </xf>
    <xf numFmtId="0" fontId="22" fillId="4" borderId="52" xfId="0" applyFont="1" applyFill="1" applyBorder="1" applyAlignment="1" applyProtection="1">
      <alignment vertical="center"/>
      <protection locked="0"/>
    </xf>
    <xf numFmtId="0" fontId="22" fillId="4" borderId="53" xfId="0" applyFont="1" applyFill="1" applyBorder="1" applyAlignment="1" applyProtection="1">
      <alignment vertical="center"/>
      <protection locked="0"/>
    </xf>
    <xf numFmtId="0" fontId="22" fillId="4" borderId="38" xfId="0" applyFont="1" applyFill="1" applyBorder="1" applyAlignment="1" applyProtection="1">
      <alignment vertical="center"/>
      <protection locked="0"/>
    </xf>
    <xf numFmtId="0" fontId="22" fillId="4" borderId="40" xfId="0" applyFont="1" applyFill="1" applyBorder="1" applyAlignment="1" applyProtection="1">
      <alignment vertical="center"/>
      <protection locked="0"/>
    </xf>
    <xf numFmtId="44" fontId="22" fillId="4" borderId="52" xfId="1" applyFont="1" applyFill="1" applyBorder="1" applyAlignment="1" applyProtection="1">
      <alignment vertical="center"/>
      <protection locked="0"/>
    </xf>
    <xf numFmtId="0" fontId="22" fillId="4" borderId="54" xfId="0" applyFont="1" applyFill="1" applyBorder="1" applyAlignment="1" applyProtection="1">
      <alignment vertical="center"/>
      <protection locked="0"/>
    </xf>
    <xf numFmtId="44" fontId="22" fillId="4" borderId="55" xfId="1" applyFont="1" applyFill="1" applyBorder="1" applyAlignment="1" applyProtection="1">
      <alignment vertical="center"/>
      <protection locked="0"/>
    </xf>
    <xf numFmtId="0" fontId="7" fillId="0" borderId="48" xfId="0" applyFont="1" applyBorder="1" applyAlignment="1">
      <alignment horizontal="right" vertical="center"/>
    </xf>
    <xf numFmtId="0" fontId="7" fillId="0" borderId="49" xfId="0" applyFont="1" applyBorder="1" applyAlignment="1">
      <alignment horizontal="right" vertical="center"/>
    </xf>
    <xf numFmtId="0" fontId="7" fillId="0" borderId="50" xfId="0" applyFont="1" applyBorder="1" applyAlignment="1">
      <alignment horizontal="right" vertical="center"/>
    </xf>
    <xf numFmtId="0" fontId="7" fillId="0" borderId="34" xfId="0" applyFont="1" applyBorder="1" applyAlignment="1">
      <alignment vertical="center"/>
    </xf>
    <xf numFmtId="0" fontId="14" fillId="0" borderId="4" xfId="0" applyFont="1" applyBorder="1" applyAlignment="1">
      <alignment horizontal="right" vertical="center"/>
    </xf>
    <xf numFmtId="0" fontId="14" fillId="0" borderId="0" xfId="0" applyFont="1" applyBorder="1" applyAlignment="1">
      <alignment horizontal="right" vertical="center"/>
    </xf>
    <xf numFmtId="0" fontId="14" fillId="0" borderId="0" xfId="0" applyFont="1" applyFill="1" applyBorder="1" applyAlignment="1">
      <alignment horizontal="right" vertical="center"/>
    </xf>
    <xf numFmtId="0" fontId="14" fillId="0" borderId="35" xfId="0" applyFont="1" applyBorder="1" applyAlignment="1">
      <alignment vertical="center"/>
    </xf>
    <xf numFmtId="0" fontId="14" fillId="0" borderId="37" xfId="0" applyFont="1" applyBorder="1" applyAlignment="1">
      <alignment horizontal="right" vertical="center"/>
    </xf>
    <xf numFmtId="0" fontId="14" fillId="0" borderId="26" xfId="0" applyFont="1" applyBorder="1" applyAlignment="1">
      <alignment vertical="center"/>
    </xf>
    <xf numFmtId="0" fontId="14" fillId="0" borderId="26" xfId="0" applyFont="1" applyBorder="1" applyAlignment="1">
      <alignment horizontal="right" vertical="center"/>
    </xf>
    <xf numFmtId="0" fontId="14" fillId="0" borderId="36" xfId="0" applyFont="1" applyBorder="1" applyAlignment="1">
      <alignment vertical="center"/>
    </xf>
    <xf numFmtId="0" fontId="7" fillId="0" borderId="27" xfId="0" applyFont="1" applyBorder="1" applyAlignment="1">
      <alignment horizontal="right" vertical="center"/>
    </xf>
    <xf numFmtId="0" fontId="7" fillId="0" borderId="2" xfId="0" applyFont="1" applyBorder="1" applyAlignment="1">
      <alignment horizontal="right" vertical="center"/>
    </xf>
    <xf numFmtId="0" fontId="7" fillId="0" borderId="56" xfId="0" applyFont="1" applyBorder="1" applyAlignment="1">
      <alignment horizontal="right" vertical="center"/>
    </xf>
    <xf numFmtId="0" fontId="7" fillId="0" borderId="3" xfId="0" applyFont="1" applyBorder="1" applyAlignment="1">
      <alignment horizontal="right" vertical="center"/>
    </xf>
    <xf numFmtId="0" fontId="7" fillId="0" borderId="0" xfId="0" applyFont="1" applyBorder="1" applyAlignment="1">
      <alignment horizontal="right" vertical="center"/>
    </xf>
    <xf numFmtId="0" fontId="7" fillId="0" borderId="35" xfId="0" applyFont="1" applyBorder="1" applyAlignment="1">
      <alignment horizontal="right" vertical="center"/>
    </xf>
    <xf numFmtId="0" fontId="7" fillId="0" borderId="23" xfId="0" applyFont="1" applyBorder="1" applyAlignment="1">
      <alignment horizontal="right" vertical="center"/>
    </xf>
    <xf numFmtId="0" fontId="7" fillId="0" borderId="21" xfId="0" applyFont="1" applyBorder="1" applyAlignment="1">
      <alignment horizontal="right" vertical="center"/>
    </xf>
    <xf numFmtId="0" fontId="7" fillId="0" borderId="22" xfId="0" applyFont="1" applyBorder="1" applyAlignment="1">
      <alignment horizontal="right" vertical="center"/>
    </xf>
    <xf numFmtId="0" fontId="42" fillId="0" borderId="3" xfId="0" applyFont="1" applyBorder="1" applyAlignment="1">
      <alignment vertical="center"/>
    </xf>
    <xf numFmtId="1" fontId="14" fillId="0" borderId="21" xfId="0" applyNumberFormat="1" applyFont="1" applyBorder="1" applyAlignment="1">
      <alignment horizontal="left" vertical="center"/>
    </xf>
    <xf numFmtId="0" fontId="7" fillId="0" borderId="21" xfId="0" applyFont="1" applyBorder="1" applyAlignment="1">
      <alignment vertical="center"/>
    </xf>
    <xf numFmtId="1" fontId="14" fillId="0" borderId="0" xfId="0" applyNumberFormat="1" applyFont="1" applyBorder="1" applyAlignment="1">
      <alignment horizontal="left" vertical="center"/>
    </xf>
    <xf numFmtId="0" fontId="18" fillId="0" borderId="48" xfId="0" applyFont="1" applyBorder="1" applyAlignment="1">
      <alignment horizontal="left" vertical="center"/>
    </xf>
    <xf numFmtId="14" fontId="22" fillId="4" borderId="57" xfId="0" applyNumberFormat="1" applyFont="1" applyFill="1" applyBorder="1" applyAlignment="1" applyProtection="1">
      <alignment vertical="center"/>
      <protection locked="0"/>
    </xf>
    <xf numFmtId="0" fontId="22" fillId="4" borderId="57" xfId="0" applyFont="1" applyFill="1" applyBorder="1" applyAlignment="1" applyProtection="1">
      <alignment vertical="center"/>
      <protection locked="0"/>
    </xf>
    <xf numFmtId="0" fontId="22" fillId="4" borderId="34" xfId="0" applyFont="1" applyFill="1" applyBorder="1" applyAlignment="1" applyProtection="1">
      <alignment vertical="center"/>
      <protection locked="0"/>
    </xf>
    <xf numFmtId="0" fontId="22" fillId="4" borderId="47" xfId="0" applyFont="1" applyFill="1" applyBorder="1" applyAlignment="1" applyProtection="1">
      <alignment vertical="center"/>
      <protection locked="0"/>
    </xf>
    <xf numFmtId="0" fontId="22" fillId="4" borderId="10" xfId="0" applyFont="1" applyFill="1" applyBorder="1" applyAlignment="1" applyProtection="1">
      <alignment vertical="center"/>
      <protection locked="0"/>
    </xf>
    <xf numFmtId="0" fontId="22" fillId="4" borderId="37" xfId="0" applyFont="1" applyFill="1" applyBorder="1" applyAlignment="1" applyProtection="1">
      <alignment vertical="center"/>
      <protection locked="0"/>
    </xf>
    <xf numFmtId="0" fontId="22" fillId="4" borderId="36" xfId="0" applyFont="1" applyFill="1" applyBorder="1" applyAlignment="1" applyProtection="1">
      <alignment vertical="center"/>
      <protection locked="0"/>
    </xf>
    <xf numFmtId="0" fontId="14" fillId="0" borderId="49" xfId="0" applyFont="1" applyBorder="1" applyAlignment="1">
      <alignment vertical="center"/>
    </xf>
    <xf numFmtId="0" fontId="22" fillId="4" borderId="32" xfId="0" applyFont="1" applyFill="1" applyBorder="1" applyAlignment="1" applyProtection="1">
      <alignment vertical="center"/>
      <protection locked="0"/>
    </xf>
    <xf numFmtId="44" fontId="22" fillId="4" borderId="57" xfId="1" applyFont="1" applyFill="1" applyBorder="1" applyAlignment="1" applyProtection="1">
      <alignment vertical="center"/>
      <protection locked="0"/>
    </xf>
    <xf numFmtId="9" fontId="22" fillId="4" borderId="57" xfId="15" applyFont="1" applyFill="1" applyBorder="1" applyAlignment="1" applyProtection="1">
      <alignment vertical="center"/>
      <protection locked="0"/>
    </xf>
    <xf numFmtId="0" fontId="22" fillId="4" borderId="26" xfId="0" applyFont="1" applyFill="1" applyBorder="1" applyAlignment="1" applyProtection="1">
      <alignment vertical="center"/>
      <protection locked="0"/>
    </xf>
    <xf numFmtId="0" fontId="14" fillId="0" borderId="48" xfId="0" applyFont="1" applyBorder="1" applyAlignment="1">
      <alignment vertical="center"/>
    </xf>
    <xf numFmtId="14" fontId="22" fillId="4" borderId="58" xfId="0" applyNumberFormat="1" applyFont="1" applyFill="1" applyBorder="1" applyAlignment="1" applyProtection="1">
      <alignment vertical="center"/>
      <protection locked="0"/>
    </xf>
    <xf numFmtId="0" fontId="22" fillId="4" borderId="4" xfId="0" applyFont="1" applyFill="1" applyBorder="1" applyAlignment="1" applyProtection="1">
      <alignment vertical="center"/>
      <protection locked="0"/>
    </xf>
    <xf numFmtId="0" fontId="22" fillId="4" borderId="35" xfId="0" applyFont="1" applyFill="1" applyBorder="1" applyAlignment="1" applyProtection="1">
      <alignment vertical="center"/>
      <protection locked="0"/>
    </xf>
    <xf numFmtId="0" fontId="22" fillId="4" borderId="58" xfId="0" applyFont="1" applyFill="1" applyBorder="1" applyAlignment="1" applyProtection="1">
      <alignment vertical="center"/>
      <protection locked="0"/>
    </xf>
    <xf numFmtId="44" fontId="22" fillId="4" borderId="58" xfId="1" applyFont="1" applyFill="1" applyBorder="1" applyAlignment="1" applyProtection="1">
      <alignment vertical="center"/>
      <protection locked="0"/>
    </xf>
    <xf numFmtId="44" fontId="22" fillId="4" borderId="10" xfId="1" applyFont="1" applyFill="1" applyBorder="1" applyAlignment="1" applyProtection="1">
      <alignment vertical="center"/>
      <protection locked="0"/>
    </xf>
    <xf numFmtId="0" fontId="7" fillId="0" borderId="34" xfId="0" applyFont="1" applyBorder="1" applyAlignment="1">
      <alignment horizontal="right" vertical="center"/>
    </xf>
    <xf numFmtId="0" fontId="7" fillId="0" borderId="32" xfId="0" applyFont="1" applyBorder="1" applyAlignment="1">
      <alignment horizontal="right" vertical="center"/>
    </xf>
    <xf numFmtId="0" fontId="7" fillId="0" borderId="4" xfId="0" applyFont="1" applyBorder="1" applyAlignment="1">
      <alignment horizontal="right" vertical="center"/>
    </xf>
    <xf numFmtId="0" fontId="7" fillId="0" borderId="37" xfId="0" applyFont="1" applyBorder="1" applyAlignment="1">
      <alignment horizontal="right" vertical="center"/>
    </xf>
    <xf numFmtId="0" fontId="7" fillId="0" borderId="26" xfId="0" applyFont="1" applyBorder="1" applyAlignment="1">
      <alignment horizontal="right" vertical="center"/>
    </xf>
    <xf numFmtId="0" fontId="7" fillId="0" borderId="36" xfId="0" applyFont="1" applyBorder="1" applyAlignment="1">
      <alignment horizontal="right" vertical="center"/>
    </xf>
    <xf numFmtId="0" fontId="14" fillId="0" borderId="12" xfId="0" applyFont="1" applyBorder="1" applyAlignment="1">
      <alignment vertical="center"/>
    </xf>
    <xf numFmtId="0" fontId="5" fillId="0" borderId="50" xfId="0" applyFont="1" applyBorder="1" applyAlignment="1" applyProtection="1">
      <alignment vertical="center" wrapText="1"/>
    </xf>
    <xf numFmtId="0" fontId="5" fillId="4" borderId="47" xfId="0" applyFont="1" applyFill="1" applyBorder="1" applyAlignment="1" applyProtection="1">
      <alignment vertical="center"/>
    </xf>
    <xf numFmtId="0" fontId="5" fillId="4" borderId="40" xfId="0" applyFont="1" applyFill="1" applyBorder="1" applyAlignment="1" applyProtection="1">
      <alignment vertical="center"/>
    </xf>
    <xf numFmtId="0" fontId="5" fillId="4" borderId="36" xfId="0" applyFont="1" applyFill="1" applyBorder="1" applyAlignment="1" applyProtection="1">
      <alignment vertical="center"/>
    </xf>
    <xf numFmtId="0" fontId="22" fillId="0" borderId="10" xfId="0" applyFont="1" applyBorder="1" applyAlignment="1" applyProtection="1">
      <alignment vertical="center"/>
      <protection locked="0"/>
    </xf>
    <xf numFmtId="0" fontId="22" fillId="0" borderId="0" xfId="0" applyFont="1" applyBorder="1" applyAlignment="1" applyProtection="1">
      <alignment vertical="center"/>
      <protection locked="0"/>
    </xf>
    <xf numFmtId="0" fontId="26" fillId="0" borderId="27" xfId="0" applyFont="1" applyBorder="1" applyAlignment="1">
      <alignment horizontal="left"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6" fillId="0" borderId="3" xfId="0" applyFont="1" applyBorder="1" applyAlignment="1">
      <alignment vertical="center"/>
    </xf>
    <xf numFmtId="0" fontId="16" fillId="0" borderId="24" xfId="0" applyFont="1" applyBorder="1" applyAlignment="1">
      <alignment vertical="center"/>
    </xf>
    <xf numFmtId="0" fontId="18" fillId="0" borderId="0"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8" fillId="0" borderId="3" xfId="0" applyFont="1" applyBorder="1" applyAlignment="1">
      <alignment horizontal="right" vertical="center"/>
    </xf>
    <xf numFmtId="14" fontId="16" fillId="4" borderId="12" xfId="0" applyNumberFormat="1" applyFont="1" applyFill="1" applyBorder="1" applyAlignment="1" applyProtection="1">
      <alignment vertical="center"/>
      <protection locked="0"/>
    </xf>
    <xf numFmtId="0" fontId="16" fillId="4" borderId="12" xfId="0" applyFont="1" applyFill="1" applyBorder="1" applyAlignment="1" applyProtection="1">
      <alignment vertical="center"/>
      <protection locked="0"/>
    </xf>
    <xf numFmtId="0" fontId="16" fillId="0" borderId="23" xfId="0" applyFont="1" applyBorder="1" applyAlignment="1">
      <alignment vertical="center"/>
    </xf>
    <xf numFmtId="0" fontId="16" fillId="0" borderId="41" xfId="0" applyFont="1" applyBorder="1" applyAlignment="1">
      <alignment vertical="center"/>
    </xf>
    <xf numFmtId="0" fontId="16" fillId="0" borderId="49" xfId="0" applyFont="1" applyBorder="1" applyAlignment="1">
      <alignment vertical="center"/>
    </xf>
    <xf numFmtId="0" fontId="16" fillId="0" borderId="10" xfId="0" applyFont="1" applyBorder="1" applyAlignment="1">
      <alignment vertical="center"/>
    </xf>
    <xf numFmtId="0" fontId="16" fillId="0" borderId="48" xfId="0" applyFont="1" applyBorder="1" applyAlignment="1">
      <alignment vertical="center"/>
    </xf>
    <xf numFmtId="0" fontId="16" fillId="0" borderId="10" xfId="0" applyFont="1" applyBorder="1" applyAlignment="1">
      <alignment vertical="center" wrapText="1"/>
    </xf>
    <xf numFmtId="0" fontId="23" fillId="4" borderId="59" xfId="0" applyFont="1" applyFill="1" applyBorder="1" applyAlignment="1" applyProtection="1">
      <alignment vertical="center"/>
      <protection locked="0"/>
    </xf>
    <xf numFmtId="0" fontId="23" fillId="4" borderId="57" xfId="0" applyFont="1" applyFill="1" applyBorder="1" applyAlignment="1" applyProtection="1">
      <alignment vertical="center"/>
      <protection locked="0"/>
    </xf>
    <xf numFmtId="0" fontId="23" fillId="4" borderId="53" xfId="0" applyFont="1" applyFill="1" applyBorder="1" applyAlignment="1" applyProtection="1">
      <alignment vertical="center"/>
      <protection locked="0"/>
    </xf>
    <xf numFmtId="0" fontId="23" fillId="4" borderId="52" xfId="0" applyFont="1" applyFill="1" applyBorder="1" applyAlignment="1" applyProtection="1">
      <alignment vertical="center"/>
      <protection locked="0"/>
    </xf>
    <xf numFmtId="0" fontId="23" fillId="4" borderId="60" xfId="0" applyFont="1" applyFill="1" applyBorder="1" applyAlignment="1" applyProtection="1">
      <alignment vertical="center"/>
      <protection locked="0"/>
    </xf>
    <xf numFmtId="0" fontId="23" fillId="4" borderId="61" xfId="0" applyFont="1" applyFill="1" applyBorder="1" applyAlignment="1" applyProtection="1">
      <alignment vertical="center"/>
      <protection locked="0"/>
    </xf>
    <xf numFmtId="0" fontId="18" fillId="0" borderId="26" xfId="0" applyFont="1" applyBorder="1" applyAlignment="1">
      <alignment horizontal="right" vertical="center"/>
    </xf>
    <xf numFmtId="0" fontId="18" fillId="0" borderId="36" xfId="0" applyFont="1" applyBorder="1" applyAlignment="1">
      <alignment horizontal="right" vertical="center"/>
    </xf>
    <xf numFmtId="0" fontId="18" fillId="0" borderId="10" xfId="0" applyFont="1" applyBorder="1" applyAlignment="1">
      <alignment vertical="center"/>
    </xf>
    <xf numFmtId="0" fontId="18" fillId="0" borderId="48" xfId="0" applyFont="1" applyBorder="1" applyAlignment="1">
      <alignment vertical="center"/>
    </xf>
    <xf numFmtId="0" fontId="18" fillId="0" borderId="10" xfId="0" applyFont="1" applyBorder="1" applyAlignment="1">
      <alignment vertical="center" wrapText="1"/>
    </xf>
    <xf numFmtId="0" fontId="18" fillId="0" borderId="32" xfId="0" applyFont="1" applyBorder="1" applyAlignment="1">
      <alignment horizontal="right" vertical="center"/>
    </xf>
    <xf numFmtId="0" fontId="14" fillId="0" borderId="0" xfId="0" applyFont="1" applyBorder="1" applyAlignment="1">
      <alignment horizontal="center" vertical="center"/>
    </xf>
    <xf numFmtId="0" fontId="14" fillId="0" borderId="24" xfId="0" applyFont="1" applyBorder="1" applyAlignment="1">
      <alignment horizontal="center" vertical="center"/>
    </xf>
    <xf numFmtId="0" fontId="14" fillId="0" borderId="2" xfId="0" applyFont="1" applyBorder="1" applyAlignment="1">
      <alignment vertical="center"/>
    </xf>
    <xf numFmtId="0" fontId="14" fillId="0" borderId="49" xfId="0" applyFont="1" applyBorder="1" applyAlignment="1">
      <alignment horizontal="left" vertical="center"/>
    </xf>
    <xf numFmtId="0" fontId="42" fillId="0" borderId="3" xfId="0" applyFont="1" applyBorder="1" applyAlignment="1">
      <alignment horizontal="left" vertical="center"/>
    </xf>
    <xf numFmtId="49" fontId="16" fillId="0" borderId="0" xfId="0" applyNumberFormat="1" applyFont="1" applyBorder="1" applyAlignment="1">
      <alignment vertical="center"/>
    </xf>
    <xf numFmtId="0" fontId="14" fillId="0" borderId="2" xfId="0" applyFont="1" applyBorder="1" applyAlignment="1">
      <alignment horizontal="right" vertical="center"/>
    </xf>
    <xf numFmtId="1" fontId="14" fillId="0" borderId="2" xfId="0" applyNumberFormat="1" applyFont="1" applyBorder="1" applyAlignment="1">
      <alignment horizontal="left" vertical="center"/>
    </xf>
    <xf numFmtId="0" fontId="14" fillId="0" borderId="38" xfId="0" applyFont="1" applyBorder="1" applyAlignment="1">
      <alignment horizontal="right" vertical="center"/>
    </xf>
    <xf numFmtId="0" fontId="14" fillId="0" borderId="38" xfId="0" applyFont="1" applyBorder="1" applyAlignment="1">
      <alignment vertical="center"/>
    </xf>
    <xf numFmtId="0" fontId="18" fillId="4" borderId="44" xfId="0" applyFont="1" applyFill="1" applyBorder="1" applyAlignment="1">
      <alignment horizontal="left" vertical="center"/>
    </xf>
    <xf numFmtId="0" fontId="66" fillId="0" borderId="12" xfId="0" applyNumberFormat="1" applyFont="1" applyFill="1" applyBorder="1" applyAlignment="1" applyProtection="1">
      <alignment horizontal="center" vertical="center"/>
    </xf>
    <xf numFmtId="0" fontId="7" fillId="0" borderId="63" xfId="0" applyFont="1" applyBorder="1" applyAlignment="1" applyProtection="1">
      <alignment horizontal="center" vertical="center" wrapText="1"/>
    </xf>
    <xf numFmtId="0" fontId="7" fillId="0" borderId="64" xfId="0" applyFont="1" applyBorder="1" applyAlignment="1" applyProtection="1">
      <alignment horizontal="center" vertical="center" wrapText="1"/>
    </xf>
    <xf numFmtId="49" fontId="7" fillId="0" borderId="65" xfId="0" applyNumberFormat="1" applyFont="1" applyFill="1" applyBorder="1" applyAlignment="1" applyProtection="1">
      <alignment horizontal="center" vertical="center"/>
    </xf>
    <xf numFmtId="49" fontId="7" fillId="0" borderId="66" xfId="0" applyNumberFormat="1" applyFont="1" applyFill="1" applyBorder="1" applyAlignment="1" applyProtection="1">
      <alignment horizontal="center" vertical="center" wrapText="1"/>
    </xf>
    <xf numFmtId="49" fontId="7" fillId="0" borderId="67" xfId="0" applyNumberFormat="1" applyFont="1" applyBorder="1" applyAlignment="1" applyProtection="1">
      <alignment horizontal="center" vertical="center"/>
    </xf>
    <xf numFmtId="49" fontId="7" fillId="0" borderId="65" xfId="0" applyNumberFormat="1" applyFont="1" applyBorder="1" applyAlignment="1" applyProtection="1">
      <alignment horizontal="center" vertical="center"/>
    </xf>
    <xf numFmtId="0" fontId="14" fillId="0" borderId="68" xfId="0" applyFont="1" applyBorder="1" applyAlignment="1" applyProtection="1">
      <alignment vertical="center"/>
    </xf>
    <xf numFmtId="49" fontId="7" fillId="0" borderId="63" xfId="0" applyNumberFormat="1" applyFont="1" applyBorder="1" applyAlignment="1" applyProtection="1">
      <alignment vertical="center"/>
    </xf>
    <xf numFmtId="0" fontId="58" fillId="0" borderId="0" xfId="0" applyFont="1" applyBorder="1" applyAlignment="1">
      <alignment horizontal="left" vertical="center"/>
    </xf>
    <xf numFmtId="0" fontId="20" fillId="0" borderId="2" xfId="0" applyFont="1" applyBorder="1" applyAlignment="1" applyProtection="1">
      <alignment horizontal="center" vertical="center"/>
    </xf>
    <xf numFmtId="0" fontId="20" fillId="0" borderId="2" xfId="0" applyFont="1" applyBorder="1" applyAlignment="1">
      <alignment horizontal="center" vertical="center"/>
    </xf>
    <xf numFmtId="0" fontId="81" fillId="0" borderId="2" xfId="0" applyFont="1" applyBorder="1" applyAlignment="1">
      <alignment horizontal="left" vertical="center"/>
    </xf>
    <xf numFmtId="0" fontId="20" fillId="0" borderId="69" xfId="0" applyFont="1" applyBorder="1" applyAlignment="1">
      <alignment horizontal="center" vertical="center"/>
    </xf>
    <xf numFmtId="0" fontId="63" fillId="0" borderId="0" xfId="0" applyFont="1" applyBorder="1" applyAlignment="1" applyProtection="1">
      <alignment vertical="center"/>
    </xf>
    <xf numFmtId="0" fontId="20" fillId="0" borderId="3" xfId="0" applyFont="1" applyBorder="1" applyAlignment="1">
      <alignment vertical="center"/>
    </xf>
    <xf numFmtId="0" fontId="20" fillId="0" borderId="0" xfId="0" applyFont="1" applyBorder="1" applyAlignment="1">
      <alignment vertical="center"/>
    </xf>
    <xf numFmtId="0" fontId="14" fillId="0" borderId="0" xfId="0" applyFont="1" applyFill="1" applyBorder="1" applyAlignment="1">
      <alignment vertical="center"/>
    </xf>
    <xf numFmtId="49" fontId="14" fillId="0" borderId="24" xfId="0" applyNumberFormat="1" applyFont="1" applyBorder="1" applyAlignment="1" applyProtection="1">
      <alignment vertical="center"/>
      <protection locked="0"/>
    </xf>
    <xf numFmtId="0" fontId="7" fillId="0" borderId="0" xfId="0" applyFont="1" applyBorder="1" applyAlignment="1">
      <alignment vertical="center"/>
    </xf>
    <xf numFmtId="0" fontId="14" fillId="0" borderId="27" xfId="0" applyFont="1" applyBorder="1" applyAlignment="1">
      <alignment horizontal="right" vertical="center"/>
    </xf>
    <xf numFmtId="0" fontId="14" fillId="0" borderId="69" xfId="0" applyFont="1" applyBorder="1" applyAlignment="1">
      <alignment vertical="center"/>
    </xf>
    <xf numFmtId="0" fontId="14" fillId="0" borderId="70" xfId="0" applyFont="1" applyBorder="1" applyAlignment="1">
      <alignment vertical="center"/>
    </xf>
    <xf numFmtId="0" fontId="14" fillId="0" borderId="67" xfId="0" applyFont="1" applyBorder="1" applyAlignment="1">
      <alignment vertical="center" wrapText="1"/>
    </xf>
    <xf numFmtId="0" fontId="14" fillId="0" borderId="71" xfId="0" applyFont="1" applyBorder="1" applyAlignment="1">
      <alignment vertical="center" wrapText="1"/>
    </xf>
    <xf numFmtId="14" fontId="22" fillId="4" borderId="72" xfId="0" applyNumberFormat="1" applyFont="1" applyFill="1" applyBorder="1" applyAlignment="1" applyProtection="1">
      <alignment vertical="center"/>
      <protection locked="0"/>
    </xf>
    <xf numFmtId="0" fontId="22" fillId="4" borderId="73" xfId="0" applyFont="1" applyFill="1" applyBorder="1" applyAlignment="1" applyProtection="1">
      <alignment vertical="center"/>
      <protection locked="0"/>
    </xf>
    <xf numFmtId="0" fontId="22" fillId="4" borderId="65" xfId="0" applyFont="1" applyFill="1" applyBorder="1" applyAlignment="1" applyProtection="1">
      <alignment vertical="center"/>
      <protection locked="0"/>
    </xf>
    <xf numFmtId="0" fontId="7" fillId="0" borderId="74" xfId="0" applyFont="1" applyBorder="1" applyAlignment="1">
      <alignment horizontal="right" vertical="center"/>
    </xf>
    <xf numFmtId="0" fontId="14" fillId="0" borderId="3" xfId="0" applyFont="1" applyBorder="1" applyAlignment="1">
      <alignment vertical="center"/>
    </xf>
    <xf numFmtId="0" fontId="14" fillId="0" borderId="75" xfId="0" applyFont="1" applyBorder="1" applyAlignment="1">
      <alignment vertical="center"/>
    </xf>
    <xf numFmtId="0" fontId="18" fillId="0" borderId="33" xfId="0" applyFont="1" applyBorder="1" applyAlignment="1">
      <alignment vertical="center"/>
    </xf>
    <xf numFmtId="0" fontId="14" fillId="0" borderId="67" xfId="0" applyFont="1" applyBorder="1" applyAlignment="1">
      <alignment vertical="center"/>
    </xf>
    <xf numFmtId="0" fontId="14" fillId="0" borderId="27" xfId="0" applyFont="1" applyBorder="1" applyAlignment="1">
      <alignment vertical="center"/>
    </xf>
    <xf numFmtId="0" fontId="18" fillId="0" borderId="74" xfId="0" applyFont="1" applyBorder="1" applyAlignment="1">
      <alignment horizontal="left" vertical="center"/>
    </xf>
    <xf numFmtId="49" fontId="4" fillId="0" borderId="0" xfId="0" applyNumberFormat="1" applyFont="1" applyBorder="1" applyAlignment="1">
      <alignment vertical="center"/>
    </xf>
    <xf numFmtId="0" fontId="56" fillId="0" borderId="74" xfId="0" applyFont="1" applyBorder="1" applyAlignment="1">
      <alignment vertical="center"/>
    </xf>
    <xf numFmtId="171" fontId="16" fillId="0" borderId="75" xfId="0" applyNumberFormat="1" applyFont="1" applyBorder="1" applyAlignment="1">
      <alignment vertical="center"/>
    </xf>
    <xf numFmtId="0" fontId="16" fillId="0" borderId="65" xfId="0" applyFont="1" applyBorder="1" applyAlignment="1">
      <alignment vertical="center"/>
    </xf>
    <xf numFmtId="0" fontId="16" fillId="0" borderId="76" xfId="0" applyFont="1" applyBorder="1" applyAlignment="1">
      <alignment vertical="center" wrapText="1"/>
    </xf>
    <xf numFmtId="14" fontId="23" fillId="4" borderId="72" xfId="0" applyNumberFormat="1" applyFont="1" applyFill="1" applyBorder="1" applyAlignment="1" applyProtection="1">
      <alignment vertical="center"/>
      <protection locked="0"/>
    </xf>
    <xf numFmtId="14" fontId="23" fillId="4" borderId="73" xfId="0" applyNumberFormat="1" applyFont="1" applyFill="1" applyBorder="1" applyAlignment="1" applyProtection="1">
      <alignment vertical="center"/>
      <protection locked="0"/>
    </xf>
    <xf numFmtId="0" fontId="23" fillId="4" borderId="73" xfId="0" applyFont="1" applyFill="1" applyBorder="1" applyAlignment="1" applyProtection="1">
      <alignment vertical="center"/>
      <protection locked="0"/>
    </xf>
    <xf numFmtId="0" fontId="23" fillId="4" borderId="77" xfId="0" applyFont="1" applyFill="1" applyBorder="1" applyAlignment="1" applyProtection="1">
      <alignment vertical="center"/>
      <protection locked="0"/>
    </xf>
    <xf numFmtId="0" fontId="18" fillId="0" borderId="25" xfId="0" applyFont="1" applyBorder="1" applyAlignment="1">
      <alignment horizontal="right" vertical="center"/>
    </xf>
    <xf numFmtId="0" fontId="18" fillId="0" borderId="65" xfId="0" applyFont="1" applyBorder="1" applyAlignment="1">
      <alignment vertical="center"/>
    </xf>
    <xf numFmtId="0" fontId="18" fillId="0" borderId="33" xfId="0" applyFont="1" applyBorder="1" applyAlignment="1">
      <alignment horizontal="right" vertical="center"/>
    </xf>
    <xf numFmtId="0" fontId="18" fillId="0" borderId="23" xfId="0" applyFont="1" applyBorder="1" applyAlignment="1">
      <alignment horizontal="right" vertical="center"/>
    </xf>
    <xf numFmtId="0" fontId="18" fillId="0" borderId="21" xfId="0" applyFont="1" applyBorder="1" applyAlignment="1">
      <alignment horizontal="right" vertical="center"/>
    </xf>
    <xf numFmtId="0" fontId="18" fillId="0" borderId="22" xfId="0" applyFont="1" applyBorder="1" applyAlignment="1">
      <alignment horizontal="right" vertical="center"/>
    </xf>
    <xf numFmtId="171" fontId="14" fillId="0" borderId="0" xfId="0" applyNumberFormat="1" applyFont="1" applyAlignment="1">
      <alignment vertical="center"/>
    </xf>
    <xf numFmtId="171" fontId="14" fillId="0" borderId="50" xfId="0" applyNumberFormat="1" applyFont="1" applyBorder="1" applyAlignment="1">
      <alignment vertical="center"/>
    </xf>
    <xf numFmtId="171" fontId="14" fillId="0" borderId="12" xfId="0" applyNumberFormat="1" applyFont="1" applyBorder="1" applyAlignment="1">
      <alignment vertical="center" wrapText="1"/>
    </xf>
    <xf numFmtId="171" fontId="7" fillId="0" borderId="0" xfId="0" applyNumberFormat="1" applyFont="1" applyBorder="1" applyAlignment="1">
      <alignment horizontal="right" vertical="center"/>
    </xf>
    <xf numFmtId="171" fontId="14" fillId="0" borderId="47" xfId="0" applyNumberFormat="1" applyFont="1" applyBorder="1" applyAlignment="1">
      <alignment vertical="center"/>
    </xf>
    <xf numFmtId="171" fontId="4" fillId="0" borderId="10" xfId="1" applyNumberFormat="1" applyFont="1" applyBorder="1" applyAlignment="1" applyProtection="1">
      <alignment vertical="center"/>
    </xf>
    <xf numFmtId="171" fontId="4" fillId="0" borderId="0" xfId="1" applyNumberFormat="1" applyFont="1" applyBorder="1" applyAlignment="1">
      <alignment vertical="center"/>
    </xf>
    <xf numFmtId="171" fontId="4" fillId="0" borderId="82" xfId="1" applyNumberFormat="1" applyFont="1" applyBorder="1" applyAlignment="1">
      <alignment vertical="center"/>
    </xf>
    <xf numFmtId="171" fontId="16" fillId="0" borderId="76" xfId="1" applyNumberFormat="1" applyFont="1" applyBorder="1" applyAlignment="1">
      <alignment vertical="center"/>
    </xf>
    <xf numFmtId="171" fontId="16" fillId="0" borderId="24" xfId="0" applyNumberFormat="1" applyFont="1" applyBorder="1" applyAlignment="1">
      <alignment vertical="center"/>
    </xf>
    <xf numFmtId="171" fontId="18" fillId="0" borderId="76" xfId="0" applyNumberFormat="1" applyFont="1" applyBorder="1" applyAlignment="1">
      <alignment vertical="center" wrapText="1"/>
    </xf>
    <xf numFmtId="171" fontId="25" fillId="0" borderId="86" xfId="1" applyNumberFormat="1" applyFont="1" applyBorder="1" applyAlignment="1" applyProtection="1">
      <alignment vertical="center"/>
    </xf>
    <xf numFmtId="171" fontId="24" fillId="0" borderId="0" xfId="1" applyNumberFormat="1" applyFont="1" applyBorder="1"/>
    <xf numFmtId="171" fontId="17" fillId="0" borderId="0" xfId="0" applyNumberFormat="1" applyFont="1" applyBorder="1"/>
    <xf numFmtId="171" fontId="4" fillId="0" borderId="24" xfId="1" applyNumberFormat="1" applyFont="1" applyBorder="1" applyAlignment="1">
      <alignment vertical="center"/>
    </xf>
    <xf numFmtId="171" fontId="14" fillId="0" borderId="70" xfId="0" applyNumberFormat="1" applyFont="1" applyBorder="1" applyAlignment="1">
      <alignment vertical="center"/>
    </xf>
    <xf numFmtId="171" fontId="14" fillId="0" borderId="71" xfId="0" applyNumberFormat="1" applyFont="1" applyBorder="1" applyAlignment="1">
      <alignment vertical="center" wrapText="1"/>
    </xf>
    <xf numFmtId="171" fontId="14" fillId="0" borderId="75" xfId="0" applyNumberFormat="1" applyFont="1" applyBorder="1" applyAlignment="1">
      <alignment horizontal="left" vertical="center"/>
    </xf>
    <xf numFmtId="171" fontId="4" fillId="0" borderId="90" xfId="1" applyNumberFormat="1" applyFont="1" applyBorder="1" applyAlignment="1">
      <alignment vertical="center"/>
    </xf>
    <xf numFmtId="171" fontId="4" fillId="0" borderId="24" xfId="0" applyNumberFormat="1" applyFont="1" applyBorder="1" applyAlignment="1">
      <alignment vertical="center"/>
    </xf>
    <xf numFmtId="171" fontId="14" fillId="0" borderId="24" xfId="0" applyNumberFormat="1" applyFont="1" applyBorder="1" applyAlignment="1">
      <alignment vertical="center"/>
    </xf>
    <xf numFmtId="171" fontId="14" fillId="0" borderId="75" xfId="0" applyNumberFormat="1" applyFont="1" applyBorder="1" applyAlignment="1">
      <alignment vertical="center"/>
    </xf>
    <xf numFmtId="171" fontId="14" fillId="0" borderId="91" xfId="0" applyNumberFormat="1" applyFont="1" applyBorder="1" applyAlignment="1">
      <alignment vertical="center"/>
    </xf>
    <xf numFmtId="171" fontId="7" fillId="0" borderId="24" xfId="0" applyNumberFormat="1" applyFont="1" applyBorder="1" applyAlignment="1">
      <alignment horizontal="right" vertical="center"/>
    </xf>
    <xf numFmtId="171" fontId="5" fillId="0" borderId="76" xfId="0" applyNumberFormat="1" applyFont="1" applyFill="1" applyBorder="1" applyAlignment="1">
      <alignment vertical="center"/>
    </xf>
    <xf numFmtId="49" fontId="58" fillId="0" borderId="0" xfId="0" applyNumberFormat="1" applyFont="1" applyBorder="1" applyAlignment="1">
      <alignment vertical="center"/>
    </xf>
    <xf numFmtId="0" fontId="69" fillId="0" borderId="2" xfId="0" applyFont="1" applyBorder="1" applyAlignment="1" applyProtection="1">
      <alignment horizontal="left" vertical="center"/>
    </xf>
    <xf numFmtId="0" fontId="7" fillId="0" borderId="92" xfId="0" applyFont="1" applyBorder="1" applyAlignment="1" applyProtection="1">
      <alignment horizontal="center" vertical="center" wrapText="1"/>
    </xf>
    <xf numFmtId="49" fontId="7" fillId="0" borderId="92" xfId="0" applyNumberFormat="1" applyFont="1" applyBorder="1" applyAlignment="1" applyProtection="1">
      <alignment vertical="center"/>
    </xf>
    <xf numFmtId="49" fontId="7" fillId="0" borderId="93" xfId="0" applyNumberFormat="1" applyFont="1" applyFill="1" applyBorder="1" applyAlignment="1" applyProtection="1">
      <alignment horizontal="center" vertical="center" wrapText="1"/>
    </xf>
    <xf numFmtId="15" fontId="7" fillId="6" borderId="35" xfId="0" applyNumberFormat="1" applyFont="1" applyFill="1" applyBorder="1" applyAlignment="1" applyProtection="1">
      <alignment horizontal="center" vertical="center"/>
      <protection locked="0"/>
    </xf>
    <xf numFmtId="15" fontId="7" fillId="6" borderId="47" xfId="0" applyNumberFormat="1" applyFont="1" applyFill="1" applyBorder="1" applyAlignment="1" applyProtection="1">
      <alignment horizontal="center" vertical="center"/>
      <protection locked="0"/>
    </xf>
    <xf numFmtId="0" fontId="4" fillId="0" borderId="0" xfId="0" applyFont="1" applyBorder="1" applyAlignment="1">
      <alignment vertical="center"/>
    </xf>
    <xf numFmtId="0" fontId="80" fillId="3" borderId="27" xfId="0" applyFont="1" applyFill="1" applyBorder="1" applyAlignment="1" applyProtection="1">
      <alignment vertical="center"/>
    </xf>
    <xf numFmtId="0" fontId="5" fillId="4" borderId="27"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69"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5" fillId="4" borderId="26"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5" fillId="4" borderId="24" xfId="0" applyFont="1" applyFill="1" applyBorder="1" applyAlignment="1" applyProtection="1">
      <alignment vertical="center"/>
      <protection locked="0"/>
    </xf>
    <xf numFmtId="0" fontId="6" fillId="4" borderId="26" xfId="0" applyFont="1" applyFill="1" applyBorder="1" applyAlignment="1" applyProtection="1">
      <alignment vertical="center"/>
      <protection locked="0"/>
    </xf>
    <xf numFmtId="0" fontId="5" fillId="4" borderId="94"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5" fillId="4" borderId="49" xfId="0" applyFont="1" applyFill="1" applyBorder="1" applyAlignment="1" applyProtection="1">
      <alignment vertical="center"/>
      <protection locked="0"/>
    </xf>
    <xf numFmtId="0" fontId="5" fillId="4" borderId="75" xfId="0" applyFont="1" applyFill="1" applyBorder="1" applyAlignment="1" applyProtection="1">
      <alignment vertical="center"/>
      <protection locked="0"/>
    </xf>
    <xf numFmtId="0" fontId="4" fillId="4" borderId="26" xfId="0"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14" fillId="4" borderId="0" xfId="0" applyFont="1" applyFill="1" applyBorder="1" applyAlignment="1" applyProtection="1">
      <alignment vertical="center"/>
      <protection locked="0"/>
    </xf>
    <xf numFmtId="0" fontId="4" fillId="4" borderId="24" xfId="0" applyFont="1" applyFill="1" applyBorder="1" applyAlignment="1" applyProtection="1">
      <alignment vertical="center"/>
      <protection locked="0"/>
    </xf>
    <xf numFmtId="0" fontId="5" fillId="4" borderId="23" xfId="0" applyFont="1" applyFill="1" applyBorder="1" applyAlignment="1" applyProtection="1">
      <alignment vertical="center"/>
      <protection locked="0"/>
    </xf>
    <xf numFmtId="0" fontId="4" fillId="4" borderId="21" xfId="0" applyFont="1" applyFill="1" applyBorder="1" applyAlignment="1" applyProtection="1">
      <alignment vertical="center"/>
      <protection locked="0"/>
    </xf>
    <xf numFmtId="0" fontId="4" fillId="4" borderId="41" xfId="0" applyFont="1" applyFill="1" applyBorder="1" applyAlignment="1" applyProtection="1">
      <alignment vertical="center"/>
      <protection locked="0"/>
    </xf>
    <xf numFmtId="3" fontId="5" fillId="0" borderId="95" xfId="14" applyNumberFormat="1" applyFont="1" applyBorder="1" applyProtection="1"/>
    <xf numFmtId="3" fontId="22" fillId="0" borderId="96" xfId="14" applyNumberFormat="1" applyFont="1" applyBorder="1" applyProtection="1">
      <protection locked="0"/>
    </xf>
    <xf numFmtId="3" fontId="35" fillId="0" borderId="96" xfId="14" applyNumberFormat="1" applyFont="1" applyBorder="1" applyProtection="1"/>
    <xf numFmtId="10" fontId="22" fillId="0" borderId="97" xfId="15" applyNumberFormat="1" applyFont="1" applyBorder="1" applyAlignment="1" applyProtection="1">
      <alignment horizontal="center"/>
      <protection locked="0"/>
    </xf>
    <xf numFmtId="0" fontId="7" fillId="0" borderId="3" xfId="0" applyFont="1" applyFill="1" applyBorder="1" applyAlignment="1" applyProtection="1">
      <alignment vertical="center"/>
    </xf>
    <xf numFmtId="0" fontId="16" fillId="0" borderId="98" xfId="0" applyFont="1" applyBorder="1" applyAlignment="1" applyProtection="1">
      <alignment vertical="center"/>
    </xf>
    <xf numFmtId="174" fontId="18" fillId="0" borderId="93" xfId="0" applyNumberFormat="1" applyFont="1" applyBorder="1" applyAlignment="1" applyProtection="1">
      <alignment vertical="center"/>
    </xf>
    <xf numFmtId="0" fontId="26" fillId="0" borderId="22" xfId="0" applyFont="1" applyBorder="1" applyAlignment="1">
      <alignment horizontal="right" vertical="center"/>
    </xf>
    <xf numFmtId="0" fontId="7" fillId="0" borderId="64" xfId="0" applyFont="1" applyBorder="1" applyAlignment="1" applyProtection="1">
      <alignment horizontal="center" wrapText="1"/>
    </xf>
    <xf numFmtId="0" fontId="7" fillId="0" borderId="43" xfId="0" applyFont="1" applyBorder="1" applyAlignment="1" applyProtection="1">
      <alignment horizontal="center" wrapText="1"/>
    </xf>
    <xf numFmtId="0" fontId="7" fillId="4" borderId="49" xfId="0" applyFont="1" applyFill="1" applyBorder="1" applyAlignment="1" applyProtection="1">
      <alignment vertical="center"/>
      <protection locked="0"/>
    </xf>
    <xf numFmtId="0" fontId="4" fillId="4" borderId="49" xfId="0" applyFont="1" applyFill="1" applyBorder="1" applyAlignment="1" applyProtection="1">
      <alignment vertical="center"/>
      <protection locked="0"/>
    </xf>
    <xf numFmtId="0" fontId="14" fillId="4" borderId="49" xfId="0" applyFont="1" applyFill="1" applyBorder="1" applyAlignment="1" applyProtection="1">
      <alignment vertical="center"/>
      <protection locked="0"/>
    </xf>
    <xf numFmtId="0" fontId="4" fillId="4" borderId="75" xfId="0" applyFont="1" applyFill="1" applyBorder="1" applyAlignment="1" applyProtection="1">
      <alignment vertical="center"/>
      <protection locked="0"/>
    </xf>
    <xf numFmtId="0" fontId="30" fillId="0" borderId="21" xfId="0" applyFont="1" applyFill="1" applyBorder="1" applyAlignment="1" applyProtection="1">
      <alignment horizontal="right" vertical="center"/>
    </xf>
    <xf numFmtId="0" fontId="14" fillId="0" borderId="4" xfId="0" applyFont="1" applyBorder="1" applyAlignment="1" applyProtection="1">
      <alignment horizontal="right" vertical="center"/>
    </xf>
    <xf numFmtId="0" fontId="14" fillId="0" borderId="99" xfId="0" applyFont="1" applyBorder="1" applyAlignment="1">
      <alignment horizontal="right" wrapText="1"/>
    </xf>
    <xf numFmtId="0" fontId="16" fillId="4" borderId="48" xfId="0" applyFont="1" applyFill="1" applyBorder="1" applyAlignment="1" applyProtection="1">
      <alignment vertical="center"/>
      <protection locked="0"/>
    </xf>
    <xf numFmtId="0" fontId="0" fillId="0" borderId="24" xfId="0" applyBorder="1" applyAlignment="1">
      <alignment vertical="center"/>
    </xf>
    <xf numFmtId="0" fontId="47" fillId="0" borderId="4" xfId="0" applyFont="1" applyBorder="1" applyAlignment="1" applyProtection="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16" fillId="0" borderId="100" xfId="0" applyFont="1" applyFill="1" applyBorder="1" applyAlignment="1" applyProtection="1">
      <alignment horizontal="right" vertical="center"/>
    </xf>
    <xf numFmtId="0" fontId="86" fillId="0" borderId="101" xfId="0" applyFont="1" applyFill="1" applyBorder="1" applyAlignment="1" applyProtection="1">
      <alignment horizontal="right" vertical="center"/>
    </xf>
    <xf numFmtId="9" fontId="42" fillId="4" borderId="12" xfId="0" applyNumberFormat="1" applyFont="1" applyFill="1" applyBorder="1" applyAlignment="1" applyProtection="1">
      <alignment horizontal="center" vertical="center"/>
      <protection locked="0"/>
    </xf>
    <xf numFmtId="44" fontId="16" fillId="7" borderId="102" xfId="0" applyNumberFormat="1" applyFont="1" applyFill="1" applyBorder="1" applyAlignment="1" applyProtection="1">
      <alignment horizontal="right" vertical="center"/>
    </xf>
    <xf numFmtId="44" fontId="16" fillId="0" borderId="102" xfId="0" applyNumberFormat="1" applyFont="1" applyFill="1" applyBorder="1" applyAlignment="1" applyProtection="1">
      <alignment horizontal="right" vertical="center"/>
    </xf>
    <xf numFmtId="44" fontId="16" fillId="4" borderId="88" xfId="0" applyNumberFormat="1" applyFont="1" applyFill="1" applyBorder="1" applyAlignment="1" applyProtection="1">
      <alignment horizontal="right" vertical="center"/>
      <protection locked="0"/>
    </xf>
    <xf numFmtId="0" fontId="42" fillId="0" borderId="0" xfId="0" applyFont="1" applyFill="1"/>
    <xf numFmtId="0" fontId="87" fillId="0" borderId="0" xfId="0" applyFont="1" applyFill="1"/>
    <xf numFmtId="0" fontId="26" fillId="0" borderId="17" xfId="0" applyFont="1" applyFill="1" applyBorder="1" applyAlignment="1"/>
    <xf numFmtId="0" fontId="26" fillId="0" borderId="18" xfId="0" applyFont="1" applyFill="1" applyBorder="1" applyAlignment="1"/>
    <xf numFmtId="0" fontId="26" fillId="0" borderId="18" xfId="0" applyFont="1" applyFill="1" applyBorder="1" applyAlignment="1" applyProtection="1">
      <alignment wrapText="1"/>
    </xf>
    <xf numFmtId="0" fontId="26" fillId="0" borderId="18" xfId="0" applyFont="1" applyFill="1" applyBorder="1" applyAlignment="1" applyProtection="1"/>
    <xf numFmtId="0" fontId="26" fillId="0" borderId="18" xfId="0" applyFont="1" applyFill="1" applyBorder="1" applyAlignment="1" applyProtection="1">
      <alignment horizontal="center" wrapText="1"/>
    </xf>
    <xf numFmtId="0" fontId="26" fillId="0" borderId="19" xfId="0" applyFont="1" applyFill="1" applyBorder="1" applyAlignment="1">
      <alignment horizontal="center"/>
    </xf>
    <xf numFmtId="0" fontId="35" fillId="0" borderId="11" xfId="0" applyFont="1" applyFill="1" applyBorder="1" applyAlignment="1">
      <alignment vertical="center"/>
    </xf>
    <xf numFmtId="0" fontId="35" fillId="0" borderId="12" xfId="0" applyFont="1" applyBorder="1"/>
    <xf numFmtId="9" fontId="35" fillId="0" borderId="12" xfId="15" applyFont="1" applyFill="1" applyBorder="1" applyAlignment="1">
      <alignment horizontal="center" vertical="center" wrapText="1"/>
    </xf>
    <xf numFmtId="0" fontId="35" fillId="0" borderId="12" xfId="0" applyFont="1" applyFill="1" applyBorder="1" applyAlignment="1">
      <alignment vertical="center"/>
    </xf>
    <xf numFmtId="9" fontId="35" fillId="0" borderId="12" xfId="15" applyFont="1" applyFill="1" applyBorder="1" applyAlignment="1">
      <alignment vertical="center"/>
    </xf>
    <xf numFmtId="10" fontId="35" fillId="0" borderId="15" xfId="0" applyNumberFormat="1" applyFont="1" applyFill="1" applyBorder="1" applyAlignment="1">
      <alignment vertical="center"/>
    </xf>
    <xf numFmtId="0" fontId="35" fillId="0" borderId="13" xfId="0" applyFont="1" applyFill="1" applyBorder="1" applyAlignment="1">
      <alignment vertical="center"/>
    </xf>
    <xf numFmtId="0" fontId="35" fillId="0" borderId="14" xfId="0" applyFont="1" applyBorder="1"/>
    <xf numFmtId="9" fontId="35" fillId="0" borderId="14" xfId="15" applyFont="1" applyFill="1" applyBorder="1" applyAlignment="1">
      <alignment horizontal="center" vertical="center" wrapText="1"/>
    </xf>
    <xf numFmtId="0" fontId="35" fillId="0" borderId="14" xfId="0" applyFont="1" applyFill="1" applyBorder="1" applyAlignment="1">
      <alignment vertical="center"/>
    </xf>
    <xf numFmtId="9" fontId="35" fillId="0" borderId="14" xfId="15" applyFont="1" applyFill="1" applyBorder="1" applyAlignment="1">
      <alignment vertical="center"/>
    </xf>
    <xf numFmtId="10" fontId="35" fillId="0" borderId="16" xfId="0" applyNumberFormat="1" applyFont="1" applyFill="1" applyBorder="1" applyAlignment="1">
      <alignment vertical="center"/>
    </xf>
    <xf numFmtId="0" fontId="35" fillId="0" borderId="0" xfId="0" applyFont="1" applyFill="1" applyBorder="1" applyAlignment="1">
      <alignment vertical="center"/>
    </xf>
    <xf numFmtId="0" fontId="35" fillId="0" borderId="0" xfId="0" applyFont="1" applyBorder="1"/>
    <xf numFmtId="9" fontId="35" fillId="0" borderId="0" xfId="15" applyFont="1" applyFill="1" applyBorder="1" applyAlignment="1">
      <alignment horizontal="center" vertical="center" wrapText="1"/>
    </xf>
    <xf numFmtId="9" fontId="35" fillId="0" borderId="0" xfId="15" applyFont="1" applyFill="1" applyBorder="1" applyAlignment="1">
      <alignment vertical="center"/>
    </xf>
    <xf numFmtId="10" fontId="35" fillId="0" borderId="0" xfId="0" applyNumberFormat="1" applyFont="1" applyFill="1" applyBorder="1" applyAlignment="1">
      <alignment vertical="center"/>
    </xf>
    <xf numFmtId="9" fontId="0" fillId="0" borderId="0" xfId="15" applyFont="1"/>
    <xf numFmtId="0" fontId="67" fillId="0" borderId="4" xfId="0" applyFont="1" applyFill="1" applyBorder="1" applyAlignment="1" applyProtection="1">
      <alignment horizontal="center" vertical="center"/>
    </xf>
    <xf numFmtId="0" fontId="16" fillId="0" borderId="4" xfId="0" applyFont="1" applyFill="1" applyBorder="1" applyAlignment="1" applyProtection="1">
      <alignment horizontal="right" vertical="center" wrapText="1"/>
    </xf>
    <xf numFmtId="0" fontId="16" fillId="3" borderId="69" xfId="0" applyFont="1" applyFill="1" applyBorder="1" applyAlignment="1" applyProtection="1">
      <alignment vertical="center"/>
    </xf>
    <xf numFmtId="0" fontId="16" fillId="0" borderId="24" xfId="0" applyFont="1" applyFill="1" applyBorder="1" applyAlignment="1" applyProtection="1">
      <alignment vertical="center"/>
    </xf>
    <xf numFmtId="0" fontId="16" fillId="0" borderId="24" xfId="0" applyFont="1" applyFill="1" applyBorder="1" applyAlignment="1" applyProtection="1">
      <alignment vertical="center"/>
      <protection locked="0"/>
    </xf>
    <xf numFmtId="0" fontId="4" fillId="0" borderId="0" xfId="0" applyFont="1" applyBorder="1" applyAlignment="1">
      <alignment horizontal="right"/>
    </xf>
    <xf numFmtId="0" fontId="16" fillId="0" borderId="94" xfId="0" applyFont="1" applyFill="1" applyBorder="1" applyAlignment="1" applyProtection="1">
      <alignment vertical="center"/>
    </xf>
    <xf numFmtId="0" fontId="0" fillId="0" borderId="76" xfId="0" applyFill="1" applyBorder="1" applyAlignment="1" applyProtection="1">
      <alignment vertical="center"/>
    </xf>
    <xf numFmtId="0" fontId="0" fillId="0" borderId="24" xfId="0" applyBorder="1" applyAlignment="1" applyProtection="1">
      <alignment vertical="center"/>
    </xf>
    <xf numFmtId="0" fontId="47" fillId="0" borderId="24" xfId="0" applyFont="1" applyBorder="1" applyAlignment="1" applyProtection="1">
      <alignment horizontal="center" vertical="center" wrapText="1"/>
    </xf>
    <xf numFmtId="0" fontId="16" fillId="0" borderId="24" xfId="0" applyFont="1" applyFill="1" applyBorder="1" applyAlignment="1" applyProtection="1">
      <alignment horizontal="right" vertical="center" wrapText="1"/>
    </xf>
    <xf numFmtId="172" fontId="16" fillId="8" borderId="71" xfId="0" applyNumberFormat="1" applyFont="1" applyFill="1" applyBorder="1" applyAlignment="1" applyProtection="1">
      <alignment vertical="center"/>
    </xf>
    <xf numFmtId="0" fontId="7" fillId="9" borderId="7" xfId="0" applyFont="1" applyFill="1" applyBorder="1" applyAlignment="1" applyProtection="1">
      <alignment horizontal="center" vertical="center" wrapText="1"/>
    </xf>
    <xf numFmtId="44" fontId="4" fillId="0" borderId="88" xfId="0" applyNumberFormat="1" applyFont="1" applyFill="1" applyBorder="1" applyAlignment="1" applyProtection="1">
      <alignment horizontal="right" vertical="center"/>
    </xf>
    <xf numFmtId="174" fontId="7" fillId="0" borderId="43" xfId="0" applyNumberFormat="1" applyFont="1" applyFill="1" applyBorder="1" applyAlignment="1" applyProtection="1">
      <alignment horizontal="right" vertical="center"/>
    </xf>
    <xf numFmtId="44" fontId="4" fillId="0" borderId="103" xfId="0" applyNumberFormat="1" applyFont="1" applyBorder="1" applyAlignment="1" applyProtection="1">
      <alignment horizontal="right" vertical="center"/>
    </xf>
    <xf numFmtId="44" fontId="4" fillId="0" borderId="87" xfId="0" applyNumberFormat="1" applyFont="1" applyBorder="1" applyAlignment="1" applyProtection="1">
      <alignment horizontal="right" vertical="center"/>
    </xf>
    <xf numFmtId="44" fontId="4" fillId="0" borderId="104" xfId="0" applyNumberFormat="1" applyFont="1" applyBorder="1" applyAlignment="1" applyProtection="1">
      <alignment horizontal="right" vertical="center"/>
    </xf>
    <xf numFmtId="44" fontId="4" fillId="0" borderId="43" xfId="0" applyNumberFormat="1" applyFont="1" applyBorder="1" applyAlignment="1" applyProtection="1">
      <alignment horizontal="right" vertical="center"/>
    </xf>
    <xf numFmtId="0" fontId="4" fillId="3" borderId="41" xfId="0" applyFont="1" applyFill="1" applyBorder="1" applyAlignment="1" applyProtection="1">
      <alignment vertical="center"/>
    </xf>
    <xf numFmtId="44" fontId="22" fillId="4" borderId="51" xfId="0" applyNumberFormat="1" applyFont="1" applyFill="1" applyBorder="1" applyAlignment="1" applyProtection="1">
      <alignment vertical="center"/>
      <protection locked="0"/>
    </xf>
    <xf numFmtId="44" fontId="4" fillId="0" borderId="51" xfId="0" applyNumberFormat="1" applyFont="1" applyBorder="1" applyAlignment="1" applyProtection="1">
      <alignment vertical="center"/>
    </xf>
    <xf numFmtId="44" fontId="4" fillId="0" borderId="105" xfId="0" applyNumberFormat="1" applyFont="1" applyBorder="1" applyAlignment="1" applyProtection="1">
      <alignment vertical="center"/>
    </xf>
    <xf numFmtId="44" fontId="7" fillId="0" borderId="64" xfId="0" applyNumberFormat="1" applyFont="1" applyBorder="1" applyAlignment="1" applyProtection="1">
      <alignment vertical="center"/>
    </xf>
    <xf numFmtId="44" fontId="7" fillId="0" borderId="43" xfId="0" applyNumberFormat="1" applyFont="1" applyBorder="1" applyAlignment="1" applyProtection="1">
      <alignment vertical="center"/>
    </xf>
    <xf numFmtId="44" fontId="22" fillId="0" borderId="6" xfId="0" applyNumberFormat="1" applyFont="1" applyFill="1" applyBorder="1" applyAlignment="1" applyProtection="1">
      <alignment vertical="center"/>
    </xf>
    <xf numFmtId="44" fontId="4" fillId="0" borderId="6" xfId="0" applyNumberFormat="1" applyFont="1" applyFill="1" applyBorder="1" applyAlignment="1" applyProtection="1">
      <alignment vertical="center"/>
    </xf>
    <xf numFmtId="44" fontId="4" fillId="0" borderId="7" xfId="0" applyNumberFormat="1" applyFont="1" applyFill="1" applyBorder="1" applyAlignment="1" applyProtection="1">
      <alignment vertical="center"/>
    </xf>
    <xf numFmtId="44" fontId="22" fillId="4" borderId="79" xfId="0" applyNumberFormat="1" applyFont="1" applyFill="1" applyBorder="1" applyAlignment="1" applyProtection="1">
      <alignment vertical="center"/>
      <protection locked="0"/>
    </xf>
    <xf numFmtId="44" fontId="4" fillId="0" borderId="106" xfId="0" applyNumberFormat="1" applyFont="1" applyBorder="1" applyAlignment="1" applyProtection="1">
      <alignment vertical="center"/>
    </xf>
    <xf numFmtId="170" fontId="4" fillId="0" borderId="0" xfId="15" applyNumberFormat="1" applyFont="1" applyFill="1" applyBorder="1" applyAlignment="1" applyProtection="1">
      <alignment vertical="center"/>
    </xf>
    <xf numFmtId="44" fontId="7" fillId="0" borderId="76" xfId="0" applyNumberFormat="1" applyFont="1" applyBorder="1" applyAlignment="1" applyProtection="1">
      <alignment vertical="center"/>
    </xf>
    <xf numFmtId="44" fontId="7" fillId="0" borderId="86" xfId="0" applyNumberFormat="1" applyFont="1" applyBorder="1" applyAlignment="1" applyProtection="1">
      <alignment vertical="center"/>
    </xf>
    <xf numFmtId="44" fontId="4" fillId="0" borderId="24" xfId="0" applyNumberFormat="1" applyFont="1" applyFill="1" applyBorder="1" applyAlignment="1" applyProtection="1">
      <alignment vertical="center"/>
    </xf>
    <xf numFmtId="44" fontId="4" fillId="0" borderId="5" xfId="0" applyNumberFormat="1" applyFont="1" applyFill="1" applyBorder="1" applyAlignment="1" applyProtection="1">
      <alignment vertical="center"/>
    </xf>
    <xf numFmtId="44" fontId="4" fillId="0" borderId="41" xfId="0" applyNumberFormat="1" applyFont="1" applyFill="1" applyBorder="1" applyAlignment="1" applyProtection="1">
      <alignment vertical="center"/>
    </xf>
    <xf numFmtId="44" fontId="5" fillId="0" borderId="24" xfId="0" applyNumberFormat="1" applyFont="1" applyFill="1" applyBorder="1" applyAlignment="1" applyProtection="1">
      <alignment vertical="center"/>
    </xf>
    <xf numFmtId="44" fontId="4" fillId="0" borderId="94" xfId="0" applyNumberFormat="1" applyFont="1" applyBorder="1" applyAlignment="1" applyProtection="1">
      <alignment vertical="center"/>
    </xf>
    <xf numFmtId="44" fontId="6" fillId="0" borderId="41" xfId="0" applyNumberFormat="1" applyFont="1" applyFill="1" applyBorder="1" applyAlignment="1" applyProtection="1">
      <alignment vertical="center"/>
    </xf>
    <xf numFmtId="44" fontId="5" fillId="0" borderId="5" xfId="0" applyNumberFormat="1" applyFont="1" applyFill="1" applyBorder="1" applyAlignment="1" applyProtection="1">
      <alignment vertical="center"/>
    </xf>
    <xf numFmtId="44" fontId="6" fillId="0" borderId="5" xfId="0" applyNumberFormat="1" applyFont="1" applyFill="1" applyBorder="1" applyAlignment="1" applyProtection="1">
      <alignment vertical="center"/>
    </xf>
    <xf numFmtId="44" fontId="6" fillId="0" borderId="107" xfId="0" applyNumberFormat="1" applyFont="1" applyFill="1" applyBorder="1" applyAlignment="1" applyProtection="1">
      <alignment vertical="center"/>
    </xf>
    <xf numFmtId="44" fontId="4" fillId="0" borderId="24" xfId="0" applyNumberFormat="1" applyFont="1" applyBorder="1" applyAlignment="1" applyProtection="1">
      <alignment vertical="center"/>
    </xf>
    <xf numFmtId="44" fontId="4" fillId="0" borderId="5" xfId="0" applyNumberFormat="1" applyFont="1" applyBorder="1" applyAlignment="1" applyProtection="1">
      <alignment vertical="center"/>
    </xf>
    <xf numFmtId="44" fontId="7" fillId="0" borderId="41" xfId="0" applyNumberFormat="1" applyFont="1" applyBorder="1" applyAlignment="1" applyProtection="1">
      <alignment vertical="center"/>
    </xf>
    <xf numFmtId="44" fontId="35" fillId="0" borderId="24" xfId="0" applyNumberFormat="1" applyFont="1" applyFill="1" applyBorder="1" applyAlignment="1" applyProtection="1">
      <alignment vertical="center"/>
    </xf>
    <xf numFmtId="44" fontId="6" fillId="0" borderId="24" xfId="0" applyNumberFormat="1" applyFont="1" applyFill="1" applyBorder="1" applyAlignment="1" applyProtection="1">
      <alignment vertical="center"/>
    </xf>
    <xf numFmtId="44" fontId="5" fillId="0" borderId="69" xfId="0" applyNumberFormat="1" applyFont="1" applyFill="1" applyBorder="1" applyAlignment="1" applyProtection="1">
      <alignment vertical="center"/>
    </xf>
    <xf numFmtId="44" fontId="5" fillId="0" borderId="94" xfId="0" applyNumberFormat="1" applyFont="1" applyFill="1" applyBorder="1" applyAlignment="1" applyProtection="1">
      <alignment vertical="center"/>
    </xf>
    <xf numFmtId="44" fontId="7" fillId="0" borderId="7" xfId="0" applyNumberFormat="1" applyFont="1" applyBorder="1" applyAlignment="1" applyProtection="1">
      <alignment vertical="center"/>
    </xf>
    <xf numFmtId="0" fontId="4" fillId="4" borderId="12" xfId="0" applyNumberFormat="1" applyFont="1" applyFill="1" applyBorder="1" applyAlignment="1" applyProtection="1">
      <alignment vertical="center"/>
      <protection locked="0"/>
    </xf>
    <xf numFmtId="0" fontId="16" fillId="3" borderId="108" xfId="0" applyFont="1" applyFill="1" applyBorder="1" applyAlignment="1" applyProtection="1">
      <alignment horizontal="right" vertical="center"/>
    </xf>
    <xf numFmtId="0" fontId="16" fillId="0" borderId="109" xfId="0" applyFont="1" applyBorder="1" applyAlignment="1" applyProtection="1">
      <alignment horizontal="right" vertical="center"/>
    </xf>
    <xf numFmtId="0" fontId="16" fillId="3" borderId="110" xfId="0" applyFont="1" applyFill="1" applyBorder="1" applyAlignment="1" applyProtection="1">
      <alignment horizontal="right" vertical="center"/>
    </xf>
    <xf numFmtId="0" fontId="16" fillId="0" borderId="39" xfId="0" applyFont="1" applyFill="1" applyBorder="1" applyAlignment="1" applyProtection="1">
      <alignment horizontal="right" vertical="center"/>
    </xf>
    <xf numFmtId="0" fontId="16" fillId="0" borderId="38" xfId="0" applyFont="1" applyFill="1" applyBorder="1" applyAlignment="1" applyProtection="1">
      <alignment horizontal="right" vertical="center"/>
    </xf>
    <xf numFmtId="0" fontId="16" fillId="0" borderId="40" xfId="0" applyFont="1" applyFill="1" applyBorder="1" applyAlignment="1" applyProtection="1">
      <alignment horizontal="right" vertical="center"/>
    </xf>
    <xf numFmtId="0" fontId="16" fillId="0" borderId="39" xfId="0" applyFont="1" applyBorder="1" applyAlignment="1" applyProtection="1">
      <alignment horizontal="right" vertical="center"/>
    </xf>
    <xf numFmtId="0" fontId="4" fillId="0" borderId="111" xfId="0" applyFont="1" applyFill="1" applyBorder="1" applyAlignment="1" applyProtection="1">
      <alignment horizontal="right" vertical="center"/>
    </xf>
    <xf numFmtId="0" fontId="4" fillId="0" borderId="112" xfId="0" applyFont="1" applyFill="1" applyBorder="1" applyAlignment="1" applyProtection="1">
      <alignment horizontal="right" vertical="center"/>
    </xf>
    <xf numFmtId="0" fontId="4" fillId="0" borderId="101" xfId="0" applyFont="1" applyFill="1" applyBorder="1" applyAlignment="1" applyProtection="1">
      <alignment horizontal="right" vertical="center"/>
    </xf>
    <xf numFmtId="0" fontId="16" fillId="0" borderId="113" xfId="0" applyFont="1" applyFill="1" applyBorder="1" applyAlignment="1" applyProtection="1">
      <alignment horizontal="right" vertical="center"/>
    </xf>
    <xf numFmtId="0" fontId="16" fillId="0" borderId="114" xfId="0" applyFont="1" applyFill="1" applyBorder="1" applyAlignment="1" applyProtection="1">
      <alignment horizontal="right" vertical="center"/>
    </xf>
    <xf numFmtId="0" fontId="16" fillId="0" borderId="115" xfId="0" applyFont="1" applyFill="1" applyBorder="1" applyAlignment="1" applyProtection="1">
      <alignment horizontal="right" vertical="center"/>
    </xf>
    <xf numFmtId="0" fontId="16" fillId="0" borderId="116" xfId="0" applyFont="1" applyFill="1" applyBorder="1" applyAlignment="1" applyProtection="1">
      <alignment horizontal="right" vertical="center"/>
    </xf>
    <xf numFmtId="0" fontId="16" fillId="0" borderId="117" xfId="0" applyFont="1" applyFill="1" applyBorder="1" applyAlignment="1" applyProtection="1">
      <alignment horizontal="right" vertical="center"/>
    </xf>
    <xf numFmtId="0" fontId="16" fillId="0" borderId="118" xfId="0" applyFont="1" applyFill="1" applyBorder="1" applyAlignment="1" applyProtection="1">
      <alignment horizontal="right" vertical="center"/>
    </xf>
    <xf numFmtId="0" fontId="16" fillId="0" borderId="38" xfId="0" applyFont="1" applyBorder="1" applyAlignment="1" applyProtection="1">
      <alignment horizontal="right" vertical="center"/>
    </xf>
    <xf numFmtId="0" fontId="16" fillId="0" borderId="33" xfId="0" applyFont="1" applyFill="1" applyBorder="1" applyAlignment="1" applyProtection="1">
      <alignment horizontal="right" vertical="center"/>
    </xf>
    <xf numFmtId="0" fontId="16" fillId="0" borderId="32" xfId="0" applyFont="1" applyFill="1" applyBorder="1" applyAlignment="1" applyProtection="1">
      <alignment horizontal="right" vertical="center"/>
    </xf>
    <xf numFmtId="0" fontId="16" fillId="0" borderId="47" xfId="0" applyFont="1" applyFill="1" applyBorder="1" applyAlignment="1" applyProtection="1">
      <alignment horizontal="right" vertical="center"/>
    </xf>
    <xf numFmtId="44" fontId="16" fillId="10" borderId="82" xfId="0" applyNumberFormat="1" applyFont="1" applyFill="1" applyBorder="1" applyAlignment="1" applyProtection="1">
      <alignment horizontal="right" vertical="center"/>
    </xf>
    <xf numFmtId="44" fontId="16" fillId="4" borderId="82" xfId="0" applyNumberFormat="1" applyFont="1" applyFill="1" applyBorder="1" applyAlignment="1" applyProtection="1">
      <alignment horizontal="right" vertical="center"/>
      <protection locked="0"/>
    </xf>
    <xf numFmtId="44" fontId="16" fillId="4" borderId="12" xfId="0" applyNumberFormat="1" applyFont="1" applyFill="1" applyBorder="1" applyAlignment="1" applyProtection="1">
      <alignment horizontal="right" vertical="center"/>
      <protection locked="0"/>
    </xf>
    <xf numFmtId="44" fontId="4" fillId="4" borderId="12" xfId="0" applyNumberFormat="1" applyFont="1" applyFill="1" applyBorder="1" applyAlignment="1" applyProtection="1">
      <alignment horizontal="right" vertical="center"/>
      <protection locked="0"/>
    </xf>
    <xf numFmtId="0" fontId="15" fillId="0" borderId="125" xfId="0" applyFont="1" applyFill="1" applyBorder="1" applyAlignment="1" applyProtection="1">
      <alignment horizontal="center" vertical="center" wrapText="1"/>
    </xf>
    <xf numFmtId="44" fontId="4" fillId="0" borderId="50" xfId="0" applyNumberFormat="1" applyFont="1" applyFill="1" applyBorder="1" applyAlignment="1" applyProtection="1">
      <alignment horizontal="right" vertical="center"/>
    </xf>
    <xf numFmtId="44" fontId="14" fillId="0" borderId="41" xfId="0" applyNumberFormat="1" applyFont="1" applyFill="1" applyBorder="1" applyAlignment="1" applyProtection="1">
      <alignment horizontal="right" vertical="center"/>
    </xf>
    <xf numFmtId="0" fontId="42" fillId="4" borderId="126" xfId="0" applyFont="1" applyFill="1" applyBorder="1" applyAlignment="1" applyProtection="1">
      <alignment horizontal="center" vertical="center" wrapText="1"/>
      <protection locked="0"/>
    </xf>
    <xf numFmtId="0" fontId="82" fillId="0" borderId="18" xfId="0" applyFont="1" applyFill="1" applyBorder="1" applyAlignment="1" applyProtection="1">
      <alignment horizontal="center" vertical="center" wrapText="1"/>
    </xf>
    <xf numFmtId="0" fontId="15" fillId="0" borderId="18" xfId="0" applyFont="1" applyFill="1" applyBorder="1" applyAlignment="1" applyProtection="1">
      <alignment horizontal="center" vertical="center" wrapText="1"/>
    </xf>
    <xf numFmtId="44" fontId="16" fillId="4" borderId="67" xfId="0" applyNumberFormat="1" applyFont="1" applyFill="1" applyBorder="1" applyAlignment="1" applyProtection="1">
      <alignment horizontal="right" vertical="center"/>
      <protection locked="0"/>
    </xf>
    <xf numFmtId="44" fontId="14" fillId="4" borderId="131" xfId="0" applyNumberFormat="1" applyFont="1" applyFill="1" applyBorder="1" applyAlignment="1" applyProtection="1">
      <alignment vertical="center"/>
      <protection locked="0"/>
    </xf>
    <xf numFmtId="44" fontId="14" fillId="4" borderId="42" xfId="0" applyNumberFormat="1" applyFont="1" applyFill="1" applyBorder="1" applyAlignment="1" applyProtection="1">
      <alignment horizontal="center" vertical="center"/>
      <protection locked="0"/>
    </xf>
    <xf numFmtId="44" fontId="16" fillId="4" borderId="76" xfId="0" applyNumberFormat="1" applyFont="1" applyFill="1" applyBorder="1" applyAlignment="1" applyProtection="1">
      <alignment horizontal="right" vertical="center"/>
      <protection locked="0"/>
    </xf>
    <xf numFmtId="0" fontId="14" fillId="0" borderId="0" xfId="0" applyFont="1" applyBorder="1" applyAlignment="1"/>
    <xf numFmtId="0" fontId="14" fillId="0" borderId="0" xfId="0" applyFont="1" applyBorder="1" applyAlignment="1">
      <alignment horizontal="left" vertical="center"/>
    </xf>
    <xf numFmtId="0" fontId="14" fillId="0" borderId="27" xfId="0" applyFont="1" applyBorder="1"/>
    <xf numFmtId="0" fontId="1" fillId="0" borderId="2" xfId="0" applyFont="1" applyBorder="1"/>
    <xf numFmtId="0" fontId="1" fillId="0" borderId="69" xfId="0" applyFont="1" applyBorder="1"/>
    <xf numFmtId="0" fontId="14" fillId="0" borderId="3" xfId="0" applyFont="1" applyBorder="1"/>
    <xf numFmtId="0" fontId="1" fillId="0" borderId="0" xfId="0" applyFont="1" applyBorder="1"/>
    <xf numFmtId="0" fontId="1" fillId="0" borderId="24" xfId="0" applyFont="1" applyFill="1" applyBorder="1"/>
    <xf numFmtId="0" fontId="1" fillId="0" borderId="24" xfId="0" applyFont="1" applyBorder="1"/>
    <xf numFmtId="0" fontId="7" fillId="0" borderId="0" xfId="0" applyFont="1" applyBorder="1" applyAlignment="1">
      <alignment horizontal="right"/>
    </xf>
    <xf numFmtId="0" fontId="1" fillId="0" borderId="0" xfId="0" applyFont="1" applyBorder="1" applyAlignment="1">
      <alignment horizontal="right"/>
    </xf>
    <xf numFmtId="178" fontId="1" fillId="0" borderId="152" xfId="0" quotePrefix="1" applyNumberFormat="1" applyFont="1" applyBorder="1" applyAlignment="1">
      <alignment horizontal="center"/>
    </xf>
    <xf numFmtId="0" fontId="1" fillId="0" borderId="153" xfId="0" applyFont="1" applyBorder="1"/>
    <xf numFmtId="0" fontId="7" fillId="0" borderId="0" xfId="0" applyFont="1" applyBorder="1"/>
    <xf numFmtId="0" fontId="1" fillId="0" borderId="151" xfId="0" applyFont="1" applyBorder="1" applyAlignment="1">
      <alignment vertical="center"/>
    </xf>
    <xf numFmtId="0" fontId="1" fillId="0" borderId="112" xfId="0" applyFont="1" applyBorder="1"/>
    <xf numFmtId="0" fontId="1" fillId="0" borderId="154" xfId="0" applyFont="1" applyBorder="1"/>
    <xf numFmtId="0" fontId="7" fillId="0" borderId="112" xfId="0" applyFont="1" applyBorder="1"/>
    <xf numFmtId="0" fontId="1" fillId="0" borderId="155" xfId="0" applyFont="1" applyBorder="1"/>
    <xf numFmtId="49" fontId="1" fillId="0" borderId="0" xfId="0" applyNumberFormat="1" applyFont="1" applyBorder="1"/>
    <xf numFmtId="0" fontId="7" fillId="0" borderId="151" xfId="0" applyFont="1" applyFill="1" applyBorder="1"/>
    <xf numFmtId="0" fontId="1" fillId="0" borderId="151" xfId="0" applyFont="1" applyFill="1" applyBorder="1"/>
    <xf numFmtId="0" fontId="1" fillId="0" borderId="151" xfId="0" applyFont="1" applyBorder="1"/>
    <xf numFmtId="0" fontId="1" fillId="0" borderId="152" xfId="0" applyFont="1" applyBorder="1"/>
    <xf numFmtId="49" fontId="1" fillId="0" borderId="24" xfId="0" applyNumberFormat="1" applyFont="1" applyBorder="1" applyAlignment="1">
      <alignment horizontal="center"/>
    </xf>
    <xf numFmtId="49" fontId="1" fillId="0" borderId="0" xfId="0" applyNumberFormat="1" applyFont="1"/>
    <xf numFmtId="0" fontId="7" fillId="0" borderId="0" xfId="0" applyFont="1" applyBorder="1" applyAlignment="1">
      <alignment horizontal="center"/>
    </xf>
    <xf numFmtId="49" fontId="1" fillId="0" borderId="151" xfId="0" applyNumberFormat="1" applyFont="1" applyBorder="1" applyAlignment="1"/>
    <xf numFmtId="0" fontId="1" fillId="0" borderId="94" xfId="0" applyFont="1" applyBorder="1"/>
    <xf numFmtId="0" fontId="15" fillId="0" borderId="3" xfId="0" quotePrefix="1" applyFont="1" applyBorder="1" applyAlignment="1">
      <alignment horizontal="center"/>
    </xf>
    <xf numFmtId="0" fontId="7" fillId="0" borderId="87" xfId="0" applyFont="1" applyBorder="1" applyAlignment="1">
      <alignment horizontal="center"/>
    </xf>
    <xf numFmtId="0" fontId="1" fillId="0" borderId="0" xfId="0" applyFont="1" applyFill="1" applyBorder="1"/>
    <xf numFmtId="0" fontId="1" fillId="0" borderId="83" xfId="0" applyFont="1" applyBorder="1"/>
    <xf numFmtId="171" fontId="1" fillId="0" borderId="156" xfId="0" applyNumberFormat="1" applyFont="1" applyBorder="1"/>
    <xf numFmtId="0" fontId="1" fillId="0" borderId="26" xfId="0" applyFont="1" applyBorder="1"/>
    <xf numFmtId="44" fontId="1" fillId="0" borderId="87" xfId="0" applyNumberFormat="1" applyFont="1" applyBorder="1"/>
    <xf numFmtId="0" fontId="1" fillId="0" borderId="87" xfId="0" applyFont="1" applyBorder="1"/>
    <xf numFmtId="0" fontId="7" fillId="0" borderId="157" xfId="0" applyFont="1" applyBorder="1" applyAlignment="1">
      <alignment horizontal="center"/>
    </xf>
    <xf numFmtId="0" fontId="1" fillId="0" borderId="157" xfId="0" applyFont="1" applyBorder="1"/>
    <xf numFmtId="0" fontId="1" fillId="0" borderId="0" xfId="0" applyFont="1"/>
    <xf numFmtId="44" fontId="1" fillId="0" borderId="158" xfId="0" applyNumberFormat="1" applyFont="1" applyBorder="1"/>
    <xf numFmtId="171" fontId="1" fillId="0" borderId="87" xfId="0" applyNumberFormat="1" applyFont="1" applyBorder="1"/>
    <xf numFmtId="171" fontId="1" fillId="0" borderId="159" xfId="0" applyNumberFormat="1" applyFont="1" applyBorder="1"/>
    <xf numFmtId="171" fontId="1" fillId="0" borderId="160" xfId="0" applyNumberFormat="1" applyFont="1" applyBorder="1"/>
    <xf numFmtId="171" fontId="1" fillId="0" borderId="58" xfId="0" applyNumberFormat="1" applyFont="1" applyBorder="1"/>
    <xf numFmtId="171" fontId="1" fillId="0" borderId="161" xfId="0" applyNumberFormat="1" applyFont="1" applyBorder="1"/>
    <xf numFmtId="0" fontId="7" fillId="0" borderId="3" xfId="0" applyFont="1" applyBorder="1" applyAlignment="1">
      <alignment horizontal="right"/>
    </xf>
    <xf numFmtId="171" fontId="7" fillId="0" borderId="162" xfId="0" applyNumberFormat="1" applyFont="1" applyBorder="1"/>
    <xf numFmtId="171" fontId="7" fillId="0" borderId="78" xfId="0" applyNumberFormat="1" applyFont="1" applyBorder="1"/>
    <xf numFmtId="0" fontId="1" fillId="0" borderId="123" xfId="0" applyFont="1" applyBorder="1"/>
    <xf numFmtId="0" fontId="7" fillId="0" borderId="34" xfId="0" applyFont="1" applyBorder="1" applyAlignment="1">
      <alignment vertical="center" wrapText="1"/>
    </xf>
    <xf numFmtId="0" fontId="7" fillId="0" borderId="4"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35" xfId="0" applyFont="1" applyFill="1" applyBorder="1" applyAlignment="1">
      <alignment horizontal="left"/>
    </xf>
    <xf numFmtId="0" fontId="1" fillId="0" borderId="4" xfId="0" applyFont="1" applyBorder="1"/>
    <xf numFmtId="0" fontId="7" fillId="0" borderId="0" xfId="0" applyFont="1" applyFill="1" applyBorder="1"/>
    <xf numFmtId="171" fontId="7" fillId="0" borderId="162" xfId="0" applyNumberFormat="1" applyFont="1" applyBorder="1" applyAlignment="1">
      <alignment vertical="center"/>
    </xf>
    <xf numFmtId="0" fontId="14" fillId="0" borderId="157" xfId="0" applyFont="1" applyBorder="1"/>
    <xf numFmtId="0" fontId="1" fillId="0" borderId="35" xfId="0" applyFont="1" applyBorder="1"/>
    <xf numFmtId="171" fontId="1" fillId="0" borderId="158" xfId="0" applyNumberFormat="1" applyFont="1" applyBorder="1"/>
    <xf numFmtId="0" fontId="1" fillId="0" borderId="35" xfId="0" applyFont="1" applyFill="1" applyBorder="1"/>
    <xf numFmtId="171" fontId="1" fillId="0" borderId="162" xfId="0" applyNumberFormat="1" applyFont="1" applyBorder="1"/>
    <xf numFmtId="171" fontId="1" fillId="0" borderId="0" xfId="0" applyNumberFormat="1" applyFont="1" applyBorder="1"/>
    <xf numFmtId="0" fontId="15" fillId="0" borderId="157" xfId="0" applyFont="1" applyBorder="1" applyAlignment="1">
      <alignment horizontal="center"/>
    </xf>
    <xf numFmtId="9" fontId="7" fillId="0" borderId="0" xfId="0" applyNumberFormat="1" applyFont="1" applyBorder="1" applyAlignment="1">
      <alignment horizontal="right"/>
    </xf>
    <xf numFmtId="171" fontId="1" fillId="0" borderId="14" xfId="0" applyNumberFormat="1" applyFont="1" applyBorder="1" applyAlignment="1"/>
    <xf numFmtId="171" fontId="1" fillId="0" borderId="12" xfId="0" applyNumberFormat="1" applyFont="1" applyBorder="1"/>
    <xf numFmtId="171" fontId="1" fillId="0" borderId="163" xfId="0" applyNumberFormat="1" applyFont="1" applyBorder="1"/>
    <xf numFmtId="0" fontId="1" fillId="0" borderId="0" xfId="0" applyFont="1" applyFill="1" applyBorder="1" applyAlignment="1"/>
    <xf numFmtId="171" fontId="1" fillId="0" borderId="162" xfId="0" applyNumberFormat="1" applyFont="1" applyBorder="1" applyAlignment="1"/>
    <xf numFmtId="0" fontId="1" fillId="0" borderId="32" xfId="0" applyFont="1" applyFill="1" applyBorder="1"/>
    <xf numFmtId="0" fontId="1" fillId="0" borderId="34" xfId="0" applyFont="1" applyBorder="1"/>
    <xf numFmtId="0" fontId="1" fillId="0" borderId="32" xfId="0" applyFont="1" applyBorder="1"/>
    <xf numFmtId="0" fontId="7" fillId="0" borderId="4" xfId="0" applyFont="1" applyBorder="1"/>
    <xf numFmtId="171" fontId="7" fillId="0" borderId="156" xfId="0" applyNumberFormat="1" applyFont="1" applyBorder="1"/>
    <xf numFmtId="9" fontId="1" fillId="0" borderId="0" xfId="0" applyNumberFormat="1" applyFont="1" applyBorder="1" applyAlignment="1">
      <alignment horizontal="center"/>
    </xf>
    <xf numFmtId="171" fontId="1" fillId="0" borderId="0" xfId="0" applyNumberFormat="1" applyFont="1" applyBorder="1" applyAlignment="1">
      <alignment horizontal="left"/>
    </xf>
    <xf numFmtId="171" fontId="1" fillId="0" borderId="88" xfId="0" applyNumberFormat="1" applyFont="1" applyBorder="1"/>
    <xf numFmtId="0" fontId="1" fillId="0" borderId="26" xfId="0" applyFont="1" applyFill="1" applyBorder="1"/>
    <xf numFmtId="171" fontId="7" fillId="0" borderId="88" xfId="0" applyNumberFormat="1" applyFont="1" applyBorder="1"/>
    <xf numFmtId="0" fontId="14" fillId="0" borderId="77" xfId="0" applyFont="1" applyBorder="1"/>
    <xf numFmtId="0" fontId="89" fillId="0" borderId="21" xfId="0" applyFont="1" applyBorder="1"/>
    <xf numFmtId="0" fontId="1" fillId="0" borderId="21" xfId="0" applyFont="1" applyBorder="1"/>
    <xf numFmtId="0" fontId="1" fillId="0" borderId="41" xfId="0" applyFont="1" applyBorder="1"/>
    <xf numFmtId="0" fontId="90" fillId="0" borderId="27" xfId="0" applyFont="1" applyBorder="1"/>
    <xf numFmtId="0" fontId="90" fillId="0" borderId="2" xfId="0" applyFont="1" applyBorder="1"/>
    <xf numFmtId="0" fontId="7" fillId="0" borderId="2" xfId="0" applyFont="1" applyBorder="1"/>
    <xf numFmtId="0" fontId="1" fillId="0" borderId="27" xfId="0" applyFont="1" applyBorder="1"/>
    <xf numFmtId="0" fontId="1" fillId="0" borderId="3" xfId="0" applyFont="1" applyBorder="1"/>
    <xf numFmtId="0" fontId="7" fillId="0" borderId="0" xfId="0" applyFont="1" applyAlignment="1">
      <alignment horizontal="center"/>
    </xf>
    <xf numFmtId="0" fontId="7" fillId="0" borderId="0" xfId="0" applyFont="1" applyAlignment="1"/>
    <xf numFmtId="177" fontId="1" fillId="0" borderId="152" xfId="0" applyNumberFormat="1" applyFont="1" applyFill="1" applyBorder="1" applyAlignment="1">
      <alignment horizontal="center"/>
    </xf>
    <xf numFmtId="0" fontId="7" fillId="0" borderId="3" xfId="0" applyFont="1" applyBorder="1"/>
    <xf numFmtId="0" fontId="1" fillId="0" borderId="0" xfId="0" applyFont="1" applyAlignment="1">
      <alignment horizontal="center"/>
    </xf>
    <xf numFmtId="0" fontId="1" fillId="0" borderId="151" xfId="0" applyFont="1" applyBorder="1" applyAlignment="1">
      <alignment horizontal="right"/>
    </xf>
    <xf numFmtId="0" fontId="1" fillId="0" borderId="0" xfId="0" applyFont="1" applyAlignment="1">
      <alignment horizontal="right"/>
    </xf>
    <xf numFmtId="0" fontId="7" fillId="0" borderId="74" xfId="0" applyFont="1" applyBorder="1"/>
    <xf numFmtId="0" fontId="7" fillId="0" borderId="49" xfId="0" applyFont="1" applyBorder="1"/>
    <xf numFmtId="0" fontId="1" fillId="0" borderId="49" xfId="0" applyFont="1" applyBorder="1"/>
    <xf numFmtId="0" fontId="1" fillId="0" borderId="34" xfId="0" applyFont="1" applyBorder="1" applyAlignment="1"/>
    <xf numFmtId="0" fontId="7" fillId="0" borderId="47" xfId="0" applyFont="1" applyBorder="1"/>
    <xf numFmtId="0" fontId="1" fillId="0" borderId="57" xfId="0" applyFont="1" applyBorder="1" applyAlignment="1">
      <alignment horizontal="center"/>
    </xf>
    <xf numFmtId="0" fontId="1" fillId="0" borderId="49" xfId="0" applyFont="1" applyBorder="1" applyAlignment="1">
      <alignment horizontal="center"/>
    </xf>
    <xf numFmtId="0" fontId="1" fillId="0" borderId="50" xfId="0" applyFont="1" applyBorder="1" applyAlignment="1">
      <alignment horizontal="center"/>
    </xf>
    <xf numFmtId="0" fontId="1" fillId="0" borderId="32" xfId="0" applyFont="1" applyBorder="1" applyAlignment="1">
      <alignment horizontal="center"/>
    </xf>
    <xf numFmtId="0" fontId="1" fillId="0" borderId="83" xfId="0" applyFont="1" applyBorder="1" applyAlignment="1">
      <alignment horizontal="center"/>
    </xf>
    <xf numFmtId="0" fontId="7" fillId="11" borderId="33" xfId="0" applyFont="1" applyFill="1" applyBorder="1" applyAlignment="1">
      <alignment horizontal="centerContinuous"/>
    </xf>
    <xf numFmtId="0" fontId="1" fillId="0" borderId="34" xfId="0" applyFont="1" applyBorder="1" applyAlignment="1">
      <alignment horizontal="centerContinuous"/>
    </xf>
    <xf numFmtId="0" fontId="1" fillId="0" borderId="32" xfId="0" applyFont="1" applyBorder="1" applyAlignment="1"/>
    <xf numFmtId="0" fontId="7" fillId="0" borderId="34" xfId="0" applyFont="1" applyBorder="1" applyAlignment="1"/>
    <xf numFmtId="0" fontId="7" fillId="0" borderId="32" xfId="0" applyFont="1" applyBorder="1" applyAlignment="1">
      <alignment horizontal="centerContinuous"/>
    </xf>
    <xf numFmtId="0" fontId="7" fillId="0" borderId="34" xfId="0" applyFont="1" applyBorder="1" applyAlignment="1">
      <alignment horizontal="centerContinuous"/>
    </xf>
    <xf numFmtId="0" fontId="1" fillId="0" borderId="32" xfId="0" applyFont="1" applyBorder="1" applyAlignment="1">
      <alignment horizontal="centerContinuous"/>
    </xf>
    <xf numFmtId="0" fontId="1" fillId="0" borderId="58" xfId="0" applyFont="1" applyBorder="1" applyAlignment="1">
      <alignment horizontal="center"/>
    </xf>
    <xf numFmtId="0" fontId="1" fillId="0" borderId="34" xfId="0" applyFont="1" applyBorder="1" applyAlignment="1">
      <alignment horizontal="center"/>
    </xf>
    <xf numFmtId="0" fontId="1" fillId="0" borderId="0" xfId="0" applyFont="1" applyBorder="1" applyAlignment="1">
      <alignment horizontal="center"/>
    </xf>
    <xf numFmtId="0" fontId="1" fillId="0" borderId="87" xfId="0" applyFont="1" applyBorder="1" applyAlignment="1">
      <alignment horizontal="center"/>
    </xf>
    <xf numFmtId="0" fontId="7" fillId="11" borderId="25" xfId="0" applyFont="1" applyFill="1" applyBorder="1" applyAlignment="1">
      <alignment horizontal="center"/>
    </xf>
    <xf numFmtId="0" fontId="1" fillId="0" borderId="37" xfId="0" applyFont="1" applyBorder="1" applyAlignment="1"/>
    <xf numFmtId="0" fontId="1" fillId="0" borderId="26" xfId="0" applyFont="1" applyBorder="1" applyAlignment="1">
      <alignment horizontal="centerContinuous"/>
    </xf>
    <xf numFmtId="0" fontId="1" fillId="0" borderId="37" xfId="0" applyFont="1" applyBorder="1" applyAlignment="1">
      <alignment horizontal="centerContinuous"/>
    </xf>
    <xf numFmtId="0" fontId="1" fillId="0" borderId="26" xfId="0" applyFont="1" applyBorder="1" applyAlignment="1">
      <alignment horizontal="center"/>
    </xf>
    <xf numFmtId="0" fontId="1" fillId="0" borderId="37" xfId="0" applyFont="1" applyBorder="1" applyAlignment="1">
      <alignment horizontal="center"/>
    </xf>
    <xf numFmtId="0" fontId="1" fillId="0" borderId="10" xfId="0" applyFont="1" applyBorder="1" applyAlignment="1">
      <alignment horizontal="center"/>
    </xf>
    <xf numFmtId="0" fontId="1" fillId="0" borderId="76" xfId="0" applyFont="1" applyBorder="1" applyAlignment="1">
      <alignment horizontal="center"/>
    </xf>
    <xf numFmtId="0" fontId="7" fillId="0" borderId="164" xfId="0" applyFont="1" applyBorder="1" applyAlignment="1">
      <alignment horizontal="center"/>
    </xf>
    <xf numFmtId="0" fontId="1" fillId="0" borderId="165" xfId="0" quotePrefix="1" applyFont="1" applyBorder="1"/>
    <xf numFmtId="0" fontId="1" fillId="0" borderId="166" xfId="0" applyFont="1" applyBorder="1"/>
    <xf numFmtId="0" fontId="1" fillId="0" borderId="165" xfId="0" applyFont="1" applyBorder="1"/>
    <xf numFmtId="0" fontId="1" fillId="0" borderId="167" xfId="0" applyFont="1" applyBorder="1"/>
    <xf numFmtId="180" fontId="1" fillId="0" borderId="165" xfId="0" applyNumberFormat="1" applyFont="1" applyBorder="1" applyAlignment="1">
      <alignment horizontal="center"/>
    </xf>
    <xf numFmtId="180" fontId="1" fillId="0" borderId="158" xfId="0" quotePrefix="1" applyNumberFormat="1" applyFont="1" applyBorder="1" applyAlignment="1">
      <alignment horizontal="center"/>
    </xf>
    <xf numFmtId="180" fontId="1" fillId="0" borderId="166" xfId="0" applyNumberFormat="1" applyFont="1" applyBorder="1" applyAlignment="1">
      <alignment horizontal="center"/>
    </xf>
    <xf numFmtId="180" fontId="1" fillId="0" borderId="158" xfId="0" applyNumberFormat="1" applyFont="1" applyBorder="1" applyAlignment="1">
      <alignment horizontal="center"/>
    </xf>
    <xf numFmtId="0" fontId="1" fillId="0" borderId="168" xfId="0" quotePrefix="1" applyFont="1" applyBorder="1" applyAlignment="1">
      <alignment horizontal="center"/>
    </xf>
    <xf numFmtId="0" fontId="7" fillId="0" borderId="25" xfId="0" applyFont="1" applyBorder="1" applyAlignment="1">
      <alignment horizontal="center"/>
    </xf>
    <xf numFmtId="0" fontId="1" fillId="0" borderId="37" xfId="0" quotePrefix="1" applyFont="1" applyBorder="1"/>
    <xf numFmtId="0" fontId="1" fillId="0" borderId="36" xfId="0" quotePrefix="1" applyFont="1" applyBorder="1" applyAlignment="1">
      <alignment horizontal="center"/>
    </xf>
    <xf numFmtId="0" fontId="1" fillId="0" borderId="37" xfId="0" applyFont="1" applyBorder="1"/>
    <xf numFmtId="0" fontId="1" fillId="0" borderId="36" xfId="0" applyFont="1" applyBorder="1"/>
    <xf numFmtId="180" fontId="1" fillId="0" borderId="37" xfId="0" applyNumberFormat="1" applyFont="1" applyBorder="1" applyAlignment="1">
      <alignment horizontal="center"/>
    </xf>
    <xf numFmtId="180" fontId="1" fillId="0" borderId="37" xfId="0" quotePrefix="1" applyNumberFormat="1" applyFont="1" applyBorder="1" applyAlignment="1">
      <alignment horizontal="center"/>
    </xf>
    <xf numFmtId="180" fontId="1" fillId="0" borderId="10" xfId="0" applyNumberFormat="1" applyFont="1" applyBorder="1" applyAlignment="1">
      <alignment horizontal="center"/>
    </xf>
    <xf numFmtId="0" fontId="1" fillId="0" borderId="76" xfId="0" quotePrefix="1" applyFont="1" applyBorder="1" applyAlignment="1">
      <alignment horizontal="center"/>
    </xf>
    <xf numFmtId="0" fontId="1" fillId="0" borderId="33" xfId="0" applyFont="1" applyBorder="1"/>
    <xf numFmtId="0" fontId="1" fillId="0" borderId="0" xfId="0" quotePrefix="1" applyFont="1" applyBorder="1"/>
    <xf numFmtId="0" fontId="7" fillId="0" borderId="169" xfId="0" applyFont="1" applyBorder="1" applyAlignment="1">
      <alignment horizontal="center"/>
    </xf>
    <xf numFmtId="180" fontId="7" fillId="0" borderId="170" xfId="0" applyNumberFormat="1" applyFont="1" applyBorder="1" applyAlignment="1">
      <alignment horizontal="center"/>
    </xf>
    <xf numFmtId="0" fontId="1" fillId="0" borderId="0" xfId="0" quotePrefix="1" applyFont="1" applyBorder="1" applyAlignment="1">
      <alignment horizontal="center"/>
    </xf>
    <xf numFmtId="0" fontId="7" fillId="0" borderId="171" xfId="0" applyFont="1" applyBorder="1"/>
    <xf numFmtId="0" fontId="1" fillId="0" borderId="123" xfId="0" quotePrefix="1" applyFont="1" applyBorder="1" applyAlignment="1">
      <alignment horizontal="center"/>
    </xf>
    <xf numFmtId="0" fontId="1" fillId="0" borderId="172" xfId="0" applyFont="1" applyBorder="1" applyAlignment="1">
      <alignment horizontal="center"/>
    </xf>
    <xf numFmtId="0" fontId="7" fillId="0" borderId="18" xfId="0" applyFont="1" applyBorder="1" applyAlignment="1">
      <alignment horizontal="center"/>
    </xf>
    <xf numFmtId="0" fontId="7" fillId="0" borderId="75" xfId="0" applyFont="1" applyBorder="1" applyAlignment="1">
      <alignment horizontal="center"/>
    </xf>
    <xf numFmtId="0" fontId="1" fillId="0" borderId="23" xfId="0" applyFont="1" applyBorder="1"/>
    <xf numFmtId="0" fontId="1" fillId="0" borderId="21" xfId="0" quotePrefix="1" applyFont="1" applyBorder="1"/>
    <xf numFmtId="0" fontId="1" fillId="0" borderId="21" xfId="0" applyFont="1" applyBorder="1" applyAlignment="1">
      <alignment horizontal="center"/>
    </xf>
    <xf numFmtId="0" fontId="1" fillId="0" borderId="21" xfId="0" quotePrefix="1" applyFont="1" applyBorder="1" applyAlignment="1">
      <alignment horizontal="center"/>
    </xf>
    <xf numFmtId="0" fontId="7" fillId="0" borderId="121" xfId="0" applyFont="1" applyBorder="1"/>
    <xf numFmtId="0" fontId="7" fillId="0" borderId="60" xfId="0" applyFont="1" applyBorder="1" applyAlignment="1">
      <alignment horizontal="center"/>
    </xf>
    <xf numFmtId="180" fontId="7" fillId="0" borderId="41" xfId="0" quotePrefix="1" applyNumberFormat="1" applyFont="1" applyBorder="1" applyAlignment="1">
      <alignment horizontal="center"/>
    </xf>
    <xf numFmtId="0" fontId="1" fillId="0" borderId="24" xfId="0" quotePrefix="1" applyFont="1" applyBorder="1" applyAlignment="1">
      <alignment horizontal="center"/>
    </xf>
    <xf numFmtId="0" fontId="1" fillId="0" borderId="75" xfId="0" quotePrefix="1" applyFont="1" applyBorder="1" applyAlignment="1">
      <alignment horizontal="center"/>
    </xf>
    <xf numFmtId="0" fontId="1" fillId="0" borderId="74" xfId="0" applyFont="1" applyBorder="1"/>
    <xf numFmtId="0" fontId="1" fillId="0" borderId="173" xfId="0" applyFont="1" applyBorder="1"/>
    <xf numFmtId="0" fontId="7" fillId="0" borderId="174" xfId="0" applyFont="1" applyBorder="1" applyAlignment="1">
      <alignment horizontal="center"/>
    </xf>
    <xf numFmtId="0" fontId="1" fillId="0" borderId="70" xfId="0" applyFont="1" applyBorder="1"/>
    <xf numFmtId="0" fontId="7" fillId="0" borderId="25" xfId="0" applyFont="1" applyBorder="1" applyAlignment="1">
      <alignment horizontal="centerContinuous"/>
    </xf>
    <xf numFmtId="0" fontId="1" fillId="0" borderId="26" xfId="0" applyFont="1" applyBorder="1" applyAlignment="1"/>
    <xf numFmtId="0" fontId="7" fillId="0" borderId="37" xfId="0" applyFont="1" applyBorder="1" applyAlignment="1">
      <alignment horizontal="centerContinuous"/>
    </xf>
    <xf numFmtId="0" fontId="7" fillId="0" borderId="173" xfId="0" applyFont="1" applyBorder="1"/>
    <xf numFmtId="0" fontId="7" fillId="0" borderId="48" xfId="0" applyFont="1" applyBorder="1"/>
    <xf numFmtId="0" fontId="7" fillId="0" borderId="175" xfId="0" applyFont="1" applyBorder="1" applyAlignment="1">
      <alignment horizontal="center"/>
    </xf>
    <xf numFmtId="0" fontId="7" fillId="0" borderId="4" xfId="0" applyFont="1" applyBorder="1" applyAlignment="1"/>
    <xf numFmtId="0" fontId="7" fillId="0" borderId="24" xfId="0" applyFont="1" applyBorder="1" applyAlignment="1">
      <alignment horizontal="center"/>
    </xf>
    <xf numFmtId="0" fontId="7" fillId="0" borderId="37" xfId="0" applyFont="1" applyBorder="1" applyAlignment="1">
      <alignment horizontal="center"/>
    </xf>
    <xf numFmtId="0" fontId="7" fillId="0" borderId="176" xfId="0" applyFont="1" applyBorder="1" applyAlignment="1">
      <alignment horizontal="center"/>
    </xf>
    <xf numFmtId="0" fontId="7" fillId="0" borderId="10" xfId="0" applyFont="1" applyBorder="1" applyAlignment="1">
      <alignment horizontal="center"/>
    </xf>
    <xf numFmtId="0" fontId="7" fillId="0" borderId="94" xfId="0" applyFont="1" applyBorder="1" applyAlignment="1">
      <alignment horizontal="center"/>
    </xf>
    <xf numFmtId="0" fontId="1" fillId="0" borderId="177" xfId="0" quotePrefix="1" applyFont="1" applyBorder="1" applyAlignment="1">
      <alignment horizontal="center"/>
    </xf>
    <xf numFmtId="0" fontId="1" fillId="0" borderId="178" xfId="0" quotePrefix="1" applyFont="1" applyBorder="1"/>
    <xf numFmtId="0" fontId="1" fillId="0" borderId="178" xfId="0" applyFont="1" applyBorder="1" applyAlignment="1">
      <alignment horizontal="center"/>
    </xf>
    <xf numFmtId="0" fontId="1" fillId="0" borderId="179" xfId="0" quotePrefix="1" applyFont="1" applyBorder="1" applyAlignment="1">
      <alignment horizontal="center"/>
    </xf>
    <xf numFmtId="0" fontId="1" fillId="0" borderId="180" xfId="0" applyFont="1" applyBorder="1"/>
    <xf numFmtId="0" fontId="1" fillId="0" borderId="179" xfId="0" applyFont="1" applyBorder="1"/>
    <xf numFmtId="0" fontId="1" fillId="0" borderId="178" xfId="0" quotePrefix="1" applyFont="1" applyBorder="1" applyAlignment="1">
      <alignment horizontal="center"/>
    </xf>
    <xf numFmtId="2" fontId="1" fillId="0" borderId="181" xfId="0" applyNumberFormat="1" applyFont="1" applyBorder="1" applyAlignment="1">
      <alignment horizontal="center"/>
    </xf>
    <xf numFmtId="0" fontId="1" fillId="0" borderId="151" xfId="0" applyFont="1" applyBorder="1" applyAlignment="1">
      <alignment horizontal="center"/>
    </xf>
    <xf numFmtId="180" fontId="1" fillId="0" borderId="156" xfId="0" quotePrefix="1" applyNumberFormat="1" applyFont="1" applyBorder="1" applyAlignment="1">
      <alignment horizontal="center"/>
    </xf>
    <xf numFmtId="0" fontId="1" fillId="0" borderId="25" xfId="0" quotePrefix="1" applyFont="1" applyBorder="1" applyAlignment="1">
      <alignment horizontal="center"/>
    </xf>
    <xf numFmtId="0" fontId="1" fillId="0" borderId="37" xfId="0" quotePrefix="1" applyFont="1" applyBorder="1" applyAlignment="1">
      <alignment horizontal="center"/>
    </xf>
    <xf numFmtId="0" fontId="1" fillId="0" borderId="36" xfId="0" applyFont="1" applyBorder="1" applyAlignment="1">
      <alignment horizontal="right"/>
    </xf>
    <xf numFmtId="0" fontId="1" fillId="0" borderId="37" xfId="0" quotePrefix="1" applyFont="1" applyBorder="1" applyAlignment="1"/>
    <xf numFmtId="2" fontId="1" fillId="0" borderId="9" xfId="0" applyNumberFormat="1" applyFont="1" applyBorder="1" applyAlignment="1">
      <alignment horizontal="center"/>
    </xf>
    <xf numFmtId="180" fontId="1" fillId="0" borderId="76" xfId="0" applyNumberFormat="1" applyFont="1" applyBorder="1" applyAlignment="1">
      <alignment horizontal="center"/>
    </xf>
    <xf numFmtId="0" fontId="1" fillId="11" borderId="182" xfId="0" applyFont="1" applyFill="1" applyBorder="1"/>
    <xf numFmtId="0" fontId="1" fillId="11" borderId="1" xfId="0" applyFont="1" applyFill="1" applyBorder="1"/>
    <xf numFmtId="0" fontId="7" fillId="11" borderId="1" xfId="0" applyFont="1" applyFill="1" applyBorder="1"/>
    <xf numFmtId="0" fontId="7" fillId="0" borderId="183" xfId="0" applyFont="1" applyBorder="1" applyAlignment="1">
      <alignment horizontal="center"/>
    </xf>
    <xf numFmtId="2" fontId="7" fillId="0" borderId="184" xfId="0" applyNumberFormat="1" applyFont="1" applyBorder="1" applyAlignment="1">
      <alignment horizontal="center"/>
    </xf>
    <xf numFmtId="0" fontId="7" fillId="0" borderId="42" xfId="0" applyFont="1" applyBorder="1" applyAlignment="1">
      <alignment horizontal="center"/>
    </xf>
    <xf numFmtId="180" fontId="7" fillId="0" borderId="90" xfId="0" applyNumberFormat="1" applyFont="1" applyBorder="1" applyAlignment="1">
      <alignment horizontal="center"/>
    </xf>
    <xf numFmtId="0" fontId="1" fillId="0" borderId="50" xfId="0" applyFont="1" applyBorder="1"/>
    <xf numFmtId="0" fontId="7" fillId="0" borderId="49" xfId="0" applyFont="1" applyFill="1" applyBorder="1"/>
    <xf numFmtId="0" fontId="1" fillId="0" borderId="75" xfId="0" applyFont="1" applyBorder="1"/>
    <xf numFmtId="0" fontId="1" fillId="0" borderId="36" xfId="0" applyFont="1" applyBorder="1" applyAlignment="1">
      <alignment horizontal="centerContinuous"/>
    </xf>
    <xf numFmtId="0" fontId="1" fillId="0" borderId="75" xfId="0" applyFont="1" applyBorder="1" applyAlignment="1"/>
    <xf numFmtId="0" fontId="7" fillId="0" borderId="37" xfId="0" applyFont="1" applyFill="1" applyBorder="1" applyAlignment="1"/>
    <xf numFmtId="0" fontId="1" fillId="0" borderId="36" xfId="0" applyFont="1" applyFill="1" applyBorder="1"/>
    <xf numFmtId="0" fontId="7" fillId="0" borderId="26" xfId="0" applyFont="1" applyBorder="1" applyAlignment="1">
      <alignment horizontal="centerContinuous"/>
    </xf>
    <xf numFmtId="0" fontId="7" fillId="0" borderId="37" xfId="0" applyFont="1" applyBorder="1"/>
    <xf numFmtId="0" fontId="7" fillId="0" borderId="26" xfId="0" applyFont="1" applyBorder="1"/>
    <xf numFmtId="0" fontId="7" fillId="0" borderId="26" xfId="0" applyFont="1" applyBorder="1" applyAlignment="1">
      <alignment horizontal="center"/>
    </xf>
    <xf numFmtId="0" fontId="1" fillId="0" borderId="94" xfId="0" applyFont="1" applyBorder="1" applyAlignment="1"/>
    <xf numFmtId="1" fontId="1" fillId="0" borderId="164" xfId="0" applyNumberFormat="1" applyFont="1" applyFill="1" applyBorder="1" applyAlignment="1">
      <alignment horizontal="center"/>
    </xf>
    <xf numFmtId="0" fontId="1" fillId="11" borderId="165" xfId="0" applyFont="1" applyFill="1" applyBorder="1" applyAlignment="1">
      <alignment horizontal="centerContinuous"/>
    </xf>
    <xf numFmtId="0" fontId="1" fillId="11" borderId="167" xfId="0" applyFont="1" applyFill="1" applyBorder="1" applyAlignment="1">
      <alignment horizontal="centerContinuous"/>
    </xf>
    <xf numFmtId="171" fontId="1" fillId="0" borderId="165" xfId="0" applyNumberFormat="1" applyFont="1" applyBorder="1"/>
    <xf numFmtId="0" fontId="1" fillId="0" borderId="166" xfId="0" quotePrefix="1" applyFont="1" applyBorder="1"/>
    <xf numFmtId="4" fontId="1" fillId="0" borderId="165" xfId="0" applyNumberFormat="1" applyFont="1" applyBorder="1"/>
    <xf numFmtId="0" fontId="7" fillId="0" borderId="57" xfId="0" applyFont="1" applyBorder="1" applyAlignment="1">
      <alignment horizontal="center"/>
    </xf>
    <xf numFmtId="0" fontId="1" fillId="0" borderId="185" xfId="0" applyFont="1" applyBorder="1" applyAlignment="1">
      <alignment horizontal="center"/>
    </xf>
    <xf numFmtId="0" fontId="1" fillId="0" borderId="178" xfId="0" applyFont="1" applyFill="1" applyBorder="1" applyAlignment="1"/>
    <xf numFmtId="0" fontId="1" fillId="0" borderId="179" xfId="0" applyFont="1" applyFill="1" applyBorder="1" applyAlignment="1">
      <alignment horizontal="center"/>
    </xf>
    <xf numFmtId="171" fontId="1" fillId="0" borderId="151" xfId="0" applyNumberFormat="1" applyFont="1" applyBorder="1"/>
    <xf numFmtId="0" fontId="1" fillId="0" borderId="151" xfId="0" quotePrefix="1" applyFont="1" applyBorder="1"/>
    <xf numFmtId="4" fontId="1" fillId="0" borderId="178" xfId="0" applyNumberFormat="1" applyFont="1" applyBorder="1"/>
    <xf numFmtId="0" fontId="7" fillId="0" borderId="76" xfId="0" applyFont="1" applyBorder="1" applyAlignment="1">
      <alignment horizontal="center"/>
    </xf>
    <xf numFmtId="0" fontId="1" fillId="11" borderId="111" xfId="0" applyFont="1" applyFill="1" applyBorder="1"/>
    <xf numFmtId="180" fontId="1" fillId="0" borderId="186" xfId="0" applyNumberFormat="1" applyFont="1" applyBorder="1"/>
    <xf numFmtId="0" fontId="1" fillId="0" borderId="101" xfId="0" applyFont="1" applyBorder="1"/>
    <xf numFmtId="171" fontId="1" fillId="0" borderId="112" xfId="0" applyNumberFormat="1" applyFont="1" applyBorder="1"/>
    <xf numFmtId="0" fontId="1" fillId="0" borderId="112" xfId="0" quotePrefix="1" applyFont="1" applyBorder="1"/>
    <xf numFmtId="4" fontId="1" fillId="0" borderId="186" xfId="0" applyNumberFormat="1" applyFont="1" applyBorder="1"/>
    <xf numFmtId="180" fontId="7" fillId="0" borderId="34" xfId="0" applyNumberFormat="1" applyFont="1" applyBorder="1"/>
    <xf numFmtId="1" fontId="1" fillId="0" borderId="57" xfId="0" applyNumberFormat="1" applyFont="1" applyBorder="1"/>
    <xf numFmtId="180" fontId="1" fillId="0" borderId="34" xfId="0" applyNumberFormat="1" applyFont="1" applyBorder="1"/>
    <xf numFmtId="180" fontId="1" fillId="0" borderId="57" xfId="0" applyNumberFormat="1" applyFont="1" applyBorder="1"/>
    <xf numFmtId="4" fontId="1" fillId="0" borderId="34" xfId="0" applyNumberFormat="1" applyFont="1" applyBorder="1"/>
    <xf numFmtId="171" fontId="1" fillId="0" borderId="83" xfId="0" applyNumberFormat="1" applyFont="1" applyBorder="1" applyAlignment="1"/>
    <xf numFmtId="0" fontId="1" fillId="0" borderId="25" xfId="0" applyFont="1" applyFill="1" applyBorder="1"/>
    <xf numFmtId="180" fontId="1" fillId="0" borderId="37" xfId="0" applyNumberFormat="1" applyFont="1" applyBorder="1" applyAlignment="1">
      <alignment horizontal="right"/>
    </xf>
    <xf numFmtId="171" fontId="1" fillId="0" borderId="37" xfId="0" applyNumberFormat="1" applyFont="1" applyBorder="1"/>
    <xf numFmtId="0" fontId="1" fillId="0" borderId="26" xfId="0" quotePrefix="1" applyFont="1" applyBorder="1"/>
    <xf numFmtId="4" fontId="1" fillId="0" borderId="37" xfId="0" applyNumberFormat="1" applyFont="1" applyBorder="1"/>
    <xf numFmtId="1" fontId="1" fillId="0" borderId="10" xfId="0" applyNumberFormat="1" applyFont="1" applyBorder="1" applyAlignment="1">
      <alignment horizontal="center"/>
    </xf>
    <xf numFmtId="4" fontId="1" fillId="0" borderId="37" xfId="0" applyNumberFormat="1" applyFont="1" applyBorder="1" applyAlignment="1">
      <alignment horizontal="center"/>
    </xf>
    <xf numFmtId="4" fontId="1" fillId="0" borderId="76" xfId="0" applyNumberFormat="1" applyFont="1" applyBorder="1" applyAlignment="1">
      <alignment horizontal="center"/>
    </xf>
    <xf numFmtId="0" fontId="1" fillId="11" borderId="23" xfId="0" applyFont="1" applyFill="1" applyBorder="1"/>
    <xf numFmtId="0" fontId="1" fillId="11" borderId="21" xfId="0" applyFont="1" applyFill="1" applyBorder="1"/>
    <xf numFmtId="0" fontId="7" fillId="0" borderId="143" xfId="0" applyFont="1" applyBorder="1"/>
    <xf numFmtId="0" fontId="1" fillId="0" borderId="1" xfId="0" applyFont="1" applyBorder="1"/>
    <xf numFmtId="4" fontId="7" fillId="0" borderId="143" xfId="0" applyNumberFormat="1" applyFont="1" applyBorder="1"/>
    <xf numFmtId="0" fontId="1" fillId="0" borderId="62" xfId="0" applyFont="1" applyBorder="1"/>
    <xf numFmtId="0" fontId="1" fillId="11" borderId="143" xfId="0" applyFont="1" applyFill="1" applyBorder="1"/>
    <xf numFmtId="4" fontId="7" fillId="0" borderId="86" xfId="0" applyNumberFormat="1" applyFont="1" applyBorder="1" applyAlignment="1">
      <alignment horizontal="center"/>
    </xf>
    <xf numFmtId="0" fontId="7" fillId="0" borderId="33" xfId="0" applyFont="1" applyBorder="1" applyAlignment="1">
      <alignment horizontal="center"/>
    </xf>
    <xf numFmtId="0" fontId="7" fillId="0" borderId="34" xfId="0" applyFont="1" applyBorder="1"/>
    <xf numFmtId="0" fontId="1" fillId="0" borderId="47" xfId="0" applyFont="1" applyBorder="1"/>
    <xf numFmtId="0" fontId="7" fillId="0" borderId="34" xfId="0" applyFont="1" applyBorder="1" applyAlignment="1">
      <alignment horizontal="center"/>
    </xf>
    <xf numFmtId="0" fontId="7" fillId="0" borderId="4" xfId="0" applyFont="1" applyBorder="1" applyAlignment="1">
      <alignment horizontal="centerContinuous"/>
    </xf>
    <xf numFmtId="0" fontId="7" fillId="0" borderId="83" xfId="0" applyFont="1" applyBorder="1" applyAlignment="1">
      <alignment horizontal="center"/>
    </xf>
    <xf numFmtId="0" fontId="7" fillId="0" borderId="37" xfId="0" applyFont="1" applyBorder="1" applyAlignment="1"/>
    <xf numFmtId="0" fontId="1" fillId="0" borderId="72" xfId="0" applyFont="1" applyBorder="1"/>
    <xf numFmtId="1" fontId="1" fillId="0" borderId="34" xfId="0" applyNumberFormat="1" applyFont="1" applyBorder="1"/>
    <xf numFmtId="0" fontId="7" fillId="0" borderId="57" xfId="0" applyFont="1" applyBorder="1" applyAlignment="1"/>
    <xf numFmtId="0" fontId="1" fillId="0" borderId="57" xfId="0" applyFont="1" applyBorder="1"/>
    <xf numFmtId="4" fontId="1" fillId="0" borderId="83" xfId="0" applyNumberFormat="1" applyFont="1" applyBorder="1"/>
    <xf numFmtId="0" fontId="1" fillId="0" borderId="185" xfId="0" applyFont="1" applyBorder="1"/>
    <xf numFmtId="0" fontId="1" fillId="0" borderId="178" xfId="0" applyFont="1" applyBorder="1"/>
    <xf numFmtId="1" fontId="1" fillId="0" borderId="178" xfId="0" applyNumberFormat="1" applyFont="1" applyBorder="1"/>
    <xf numFmtId="0" fontId="1" fillId="0" borderId="159" xfId="0" applyFont="1" applyBorder="1" applyAlignment="1">
      <alignment horizontal="right"/>
    </xf>
    <xf numFmtId="9" fontId="1" fillId="0" borderId="159" xfId="0" applyNumberFormat="1" applyFont="1" applyBorder="1" applyAlignment="1">
      <alignment horizontal="center"/>
    </xf>
    <xf numFmtId="171" fontId="1" fillId="0" borderId="178" xfId="0" applyNumberFormat="1" applyFont="1" applyBorder="1"/>
    <xf numFmtId="4" fontId="1" fillId="0" borderId="156" xfId="0" applyNumberFormat="1" applyFont="1" applyBorder="1" applyAlignment="1"/>
    <xf numFmtId="0" fontId="1" fillId="0" borderId="25" xfId="0" applyFont="1" applyBorder="1"/>
    <xf numFmtId="1" fontId="1" fillId="0" borderId="37" xfId="0" applyNumberFormat="1" applyFont="1" applyBorder="1"/>
    <xf numFmtId="0" fontId="1" fillId="0" borderId="58" xfId="0" applyFont="1" applyBorder="1" applyAlignment="1">
      <alignment horizontal="right"/>
    </xf>
    <xf numFmtId="0" fontId="1" fillId="0" borderId="58" xfId="0" applyFont="1" applyBorder="1"/>
    <xf numFmtId="2" fontId="1" fillId="0" borderId="4" xfId="0" applyNumberFormat="1" applyFont="1" applyBorder="1"/>
    <xf numFmtId="4" fontId="1" fillId="0" borderId="87" xfId="0" applyNumberFormat="1" applyFont="1" applyBorder="1" applyAlignment="1"/>
    <xf numFmtId="180" fontId="1" fillId="11" borderId="21" xfId="0" applyNumberFormat="1" applyFont="1" applyFill="1" applyBorder="1"/>
    <xf numFmtId="0" fontId="1" fillId="11" borderId="21" xfId="0" applyFont="1" applyFill="1" applyBorder="1" applyAlignment="1">
      <alignment horizontal="center"/>
    </xf>
    <xf numFmtId="4" fontId="7" fillId="0" borderId="86" xfId="0" applyNumberFormat="1" applyFont="1" applyBorder="1" applyAlignment="1"/>
    <xf numFmtId="172" fontId="7" fillId="0" borderId="23" xfId="0" applyNumberFormat="1" applyFont="1" applyBorder="1"/>
    <xf numFmtId="172" fontId="90" fillId="0" borderId="21" xfId="0" applyNumberFormat="1" applyFont="1" applyBorder="1"/>
    <xf numFmtId="172" fontId="1" fillId="0" borderId="21" xfId="0" applyNumberFormat="1" applyFont="1" applyBorder="1"/>
    <xf numFmtId="172" fontId="7" fillId="0" borderId="124" xfId="0" applyNumberFormat="1" applyFont="1" applyBorder="1" applyAlignment="1">
      <alignment horizontal="centerContinuous"/>
    </xf>
    <xf numFmtId="172" fontId="7" fillId="0" borderId="98" xfId="0" applyNumberFormat="1" applyFont="1" applyBorder="1" applyAlignment="1">
      <alignment horizontal="centerContinuous"/>
    </xf>
    <xf numFmtId="172" fontId="1" fillId="0" borderId="98" xfId="0" applyNumberFormat="1" applyFont="1" applyBorder="1"/>
    <xf numFmtId="172" fontId="7" fillId="0" borderId="98" xfId="0" applyNumberFormat="1" applyFont="1" applyBorder="1"/>
    <xf numFmtId="172" fontId="1" fillId="0" borderId="187" xfId="0" applyNumberFormat="1" applyFont="1" applyBorder="1"/>
    <xf numFmtId="0" fontId="1" fillId="0" borderId="93" xfId="0" applyFont="1" applyBorder="1"/>
    <xf numFmtId="172" fontId="7" fillId="0" borderId="7" xfId="0" applyNumberFormat="1" applyFont="1" applyBorder="1" applyAlignment="1">
      <alignment horizontal="center"/>
    </xf>
    <xf numFmtId="172" fontId="1" fillId="0" borderId="25" xfId="0" applyNumberFormat="1" applyFont="1" applyBorder="1"/>
    <xf numFmtId="172" fontId="1" fillId="0" borderId="26" xfId="0" applyNumberFormat="1" applyFont="1" applyBorder="1"/>
    <xf numFmtId="172" fontId="1" fillId="0" borderId="37" xfId="0" applyNumberFormat="1" applyFont="1" applyBorder="1"/>
    <xf numFmtId="172" fontId="1" fillId="0" borderId="36" xfId="0" applyNumberFormat="1" applyFont="1" applyBorder="1"/>
    <xf numFmtId="172" fontId="1" fillId="0" borderId="188" xfId="0" applyNumberFormat="1" applyFont="1" applyBorder="1"/>
    <xf numFmtId="172" fontId="1" fillId="0" borderId="96" xfId="0" applyNumberFormat="1" applyFont="1" applyBorder="1"/>
    <xf numFmtId="172" fontId="1" fillId="0" borderId="137" xfId="0" applyNumberFormat="1" applyFont="1" applyBorder="1"/>
    <xf numFmtId="0" fontId="1" fillId="0" borderId="96" xfId="0" applyFont="1" applyBorder="1"/>
    <xf numFmtId="0" fontId="1" fillId="0" borderId="137" xfId="0" applyFont="1" applyBorder="1"/>
    <xf numFmtId="172" fontId="1" fillId="0" borderId="76" xfId="0" applyNumberFormat="1" applyFont="1" applyBorder="1"/>
    <xf numFmtId="172" fontId="1" fillId="0" borderId="23" xfId="0" quotePrefix="1" applyNumberFormat="1" applyFont="1" applyBorder="1"/>
    <xf numFmtId="172" fontId="1" fillId="0" borderId="21" xfId="0" quotePrefix="1" applyNumberFormat="1" applyFont="1" applyBorder="1"/>
    <xf numFmtId="172" fontId="1" fillId="0" borderId="61" xfId="0" applyNumberFormat="1" applyFont="1" applyBorder="1"/>
    <xf numFmtId="172" fontId="1" fillId="0" borderId="22" xfId="0" applyNumberFormat="1" applyFont="1" applyBorder="1"/>
    <xf numFmtId="172" fontId="1" fillId="0" borderId="143" xfId="0" applyNumberFormat="1" applyFont="1" applyBorder="1"/>
    <xf numFmtId="171" fontId="1" fillId="0" borderId="82" xfId="0" applyNumberFormat="1" applyFont="1" applyBorder="1" applyAlignment="1">
      <alignment horizontal="center"/>
    </xf>
    <xf numFmtId="0" fontId="7" fillId="0" borderId="25" xfId="0" applyFont="1" applyBorder="1"/>
    <xf numFmtId="0" fontId="7" fillId="0" borderId="12" xfId="0" applyFont="1" applyBorder="1" applyAlignment="1">
      <alignment horizontal="center"/>
    </xf>
    <xf numFmtId="0" fontId="1" fillId="0" borderId="0" xfId="0" applyFont="1" applyAlignment="1"/>
    <xf numFmtId="15" fontId="1" fillId="0" borderId="25" xfId="0" applyNumberFormat="1" applyFont="1" applyBorder="1" applyAlignment="1">
      <alignment horizontal="centerContinuous"/>
    </xf>
    <xf numFmtId="171" fontId="7" fillId="0" borderId="76" xfId="0" applyNumberFormat="1" applyFont="1" applyBorder="1" applyAlignment="1">
      <alignment horizontal="center"/>
    </xf>
    <xf numFmtId="0" fontId="7" fillId="0" borderId="74" xfId="0" applyFont="1" applyBorder="1" applyAlignment="1">
      <alignment horizontal="centerContinuous"/>
    </xf>
    <xf numFmtId="0" fontId="1" fillId="0" borderId="49" xfId="0" applyFont="1" applyBorder="1" applyAlignment="1">
      <alignment horizontal="centerContinuous"/>
    </xf>
    <xf numFmtId="0" fontId="91" fillId="0" borderId="32" xfId="0" applyFont="1" applyBorder="1" applyAlignment="1">
      <alignment horizontal="centerContinuous"/>
    </xf>
    <xf numFmtId="0" fontId="91" fillId="0" borderId="26" xfId="0" applyFont="1" applyBorder="1"/>
    <xf numFmtId="0" fontId="1" fillId="0" borderId="178" xfId="0" applyFont="1" applyBorder="1" applyAlignment="1">
      <alignment horizontal="centerContinuous"/>
    </xf>
    <xf numFmtId="0" fontId="1" fillId="0" borderId="151" xfId="0" applyFont="1" applyBorder="1" applyAlignment="1">
      <alignment horizontal="centerContinuous"/>
    </xf>
    <xf numFmtId="0" fontId="7" fillId="0" borderId="158" xfId="0" applyFont="1" applyBorder="1" applyAlignment="1">
      <alignment horizontal="center"/>
    </xf>
    <xf numFmtId="171" fontId="7" fillId="0" borderId="156" xfId="0" applyNumberFormat="1" applyFont="1" applyBorder="1" applyAlignment="1">
      <alignment horizontal="center"/>
    </xf>
    <xf numFmtId="0" fontId="1" fillId="0" borderId="25" xfId="0" applyFont="1" applyBorder="1" applyAlignment="1">
      <alignment horizontal="center"/>
    </xf>
    <xf numFmtId="0" fontId="90" fillId="0" borderId="37" xfId="0" applyFont="1" applyBorder="1" applyAlignment="1"/>
    <xf numFmtId="0" fontId="7" fillId="0" borderId="26" xfId="0" applyFont="1" applyBorder="1" applyAlignment="1"/>
    <xf numFmtId="171" fontId="1" fillId="0" borderId="76" xfId="0" applyNumberFormat="1" applyFont="1" applyBorder="1" applyAlignment="1">
      <alignment horizontal="center"/>
    </xf>
    <xf numFmtId="0" fontId="1" fillId="11" borderId="3" xfId="0" applyFont="1" applyFill="1" applyBorder="1"/>
    <xf numFmtId="0" fontId="1" fillId="11" borderId="0" xfId="0" applyFont="1" applyFill="1" applyBorder="1"/>
    <xf numFmtId="0" fontId="1" fillId="11" borderId="0" xfId="0" applyFont="1" applyFill="1"/>
    <xf numFmtId="0" fontId="7" fillId="0" borderId="48" xfId="0" applyFont="1" applyBorder="1" applyAlignment="1"/>
    <xf numFmtId="171" fontId="7" fillId="0" borderId="71" xfId="0" applyNumberFormat="1" applyFont="1" applyBorder="1" applyAlignment="1">
      <alignment horizontal="center"/>
    </xf>
    <xf numFmtId="0" fontId="7" fillId="11" borderId="21" xfId="0" applyFont="1" applyFill="1" applyBorder="1"/>
    <xf numFmtId="0" fontId="7" fillId="0" borderId="61" xfId="0" applyFont="1" applyBorder="1"/>
    <xf numFmtId="4" fontId="7" fillId="0" borderId="82" xfId="0" applyNumberFormat="1" applyFont="1" applyBorder="1" applyAlignment="1">
      <alignment horizontal="center"/>
    </xf>
    <xf numFmtId="0" fontId="92" fillId="0" borderId="0" xfId="0" applyFont="1" applyAlignment="1">
      <alignment horizontal="left" vertical="center" indent="1"/>
    </xf>
    <xf numFmtId="0" fontId="93" fillId="0" borderId="0" xfId="0" applyFont="1" applyAlignment="1">
      <alignment horizontal="left" vertical="center" indent="1"/>
    </xf>
    <xf numFmtId="0" fontId="94" fillId="0" borderId="0" xfId="0" applyFont="1" applyAlignment="1">
      <alignment horizontal="justify" vertical="center"/>
    </xf>
    <xf numFmtId="0" fontId="44" fillId="0" borderId="0" xfId="0" applyFont="1"/>
    <xf numFmtId="0" fontId="15" fillId="0" borderId="0" xfId="0" applyFont="1" applyAlignment="1">
      <alignment horizontal="center" vertical="top" wrapText="1"/>
    </xf>
    <xf numFmtId="0" fontId="69" fillId="0" borderId="0" xfId="0" applyFont="1" applyAlignment="1">
      <alignment vertical="center" wrapText="1"/>
    </xf>
    <xf numFmtId="0" fontId="14" fillId="0" borderId="0" xfId="0" applyFont="1" applyAlignment="1">
      <alignment horizontal="center" vertical="top" wrapText="1"/>
    </xf>
    <xf numFmtId="0" fontId="95" fillId="0" borderId="0" xfId="0" applyFont="1" applyAlignment="1">
      <alignment vertical="center" wrapText="1"/>
    </xf>
    <xf numFmtId="0" fontId="1" fillId="0" borderId="0" xfId="0" applyFont="1" applyAlignment="1">
      <alignment horizontal="center" vertical="top" wrapText="1"/>
    </xf>
    <xf numFmtId="0" fontId="1" fillId="0" borderId="0" xfId="0" applyFont="1" applyAlignment="1">
      <alignment vertical="center" wrapText="1"/>
    </xf>
    <xf numFmtId="0" fontId="91" fillId="0" borderId="0" xfId="0" applyFont="1" applyAlignment="1">
      <alignment vertical="center" wrapText="1"/>
    </xf>
    <xf numFmtId="0" fontId="35" fillId="0" borderId="0" xfId="0" applyFont="1" applyAlignment="1">
      <alignment vertical="center" wrapText="1"/>
    </xf>
    <xf numFmtId="179" fontId="46" fillId="0" borderId="12" xfId="0" applyNumberFormat="1" applyFont="1" applyBorder="1" applyAlignment="1" applyProtection="1">
      <alignment horizontal="left" vertical="center"/>
    </xf>
    <xf numFmtId="177" fontId="46" fillId="0" borderId="12" xfId="0" applyNumberFormat="1" applyFont="1" applyBorder="1" applyAlignment="1" applyProtection="1">
      <alignment horizontal="left" vertical="center"/>
    </xf>
    <xf numFmtId="0" fontId="96" fillId="0" borderId="44" xfId="0" applyFont="1" applyBorder="1" applyAlignment="1">
      <alignment horizontal="left" vertical="center"/>
    </xf>
    <xf numFmtId="0" fontId="96" fillId="0" borderId="27" xfId="0" applyFont="1" applyBorder="1" applyAlignment="1">
      <alignment vertical="center"/>
    </xf>
    <xf numFmtId="0" fontId="97" fillId="0" borderId="27" xfId="0" applyFont="1" applyBorder="1" applyAlignment="1" applyProtection="1">
      <alignment horizontal="left" vertical="center"/>
    </xf>
    <xf numFmtId="44" fontId="7" fillId="0" borderId="89" xfId="1" applyFont="1" applyBorder="1" applyAlignment="1">
      <alignment vertical="center"/>
    </xf>
    <xf numFmtId="44" fontId="26" fillId="0" borderId="87" xfId="1" applyFont="1" applyBorder="1" applyAlignment="1">
      <alignment vertical="center"/>
    </xf>
    <xf numFmtId="44" fontId="7" fillId="0" borderId="7" xfId="1" applyFont="1" applyBorder="1" applyAlignment="1">
      <alignment vertical="center"/>
    </xf>
    <xf numFmtId="44" fontId="4" fillId="0" borderId="57" xfId="1" applyFont="1" applyBorder="1" applyAlignment="1">
      <alignment vertical="center"/>
    </xf>
    <xf numFmtId="44" fontId="4" fillId="0" borderId="52" xfId="1" applyFont="1" applyBorder="1" applyAlignment="1">
      <alignment vertical="center"/>
    </xf>
    <xf numFmtId="44" fontId="4" fillId="0" borderId="78" xfId="1" applyFont="1" applyBorder="1" applyAlignment="1">
      <alignment vertical="center"/>
    </xf>
    <xf numFmtId="44" fontId="7" fillId="0" borderId="50" xfId="1" applyFont="1" applyBorder="1" applyAlignment="1">
      <alignment horizontal="right" vertical="center"/>
    </xf>
    <xf numFmtId="44" fontId="4" fillId="0" borderId="10" xfId="1" applyFont="1" applyBorder="1" applyAlignment="1">
      <alignment vertical="center"/>
    </xf>
    <xf numFmtId="9" fontId="22" fillId="4" borderId="52" xfId="15" applyFont="1" applyFill="1" applyBorder="1" applyAlignment="1" applyProtection="1">
      <alignment vertical="center"/>
      <protection locked="0"/>
    </xf>
    <xf numFmtId="9" fontId="22" fillId="4" borderId="10" xfId="15" applyFont="1" applyFill="1" applyBorder="1" applyAlignment="1" applyProtection="1">
      <alignment vertical="center"/>
      <protection locked="0"/>
    </xf>
    <xf numFmtId="44" fontId="5" fillId="0" borderId="79" xfId="1" applyFont="1" applyBorder="1" applyAlignment="1" applyProtection="1">
      <alignment vertical="center"/>
    </xf>
    <xf numFmtId="44" fontId="5" fillId="0" borderId="52" xfId="1" applyFont="1" applyBorder="1" applyAlignment="1" applyProtection="1">
      <alignment vertical="center"/>
    </xf>
    <xf numFmtId="44" fontId="5" fillId="0" borderId="55" xfId="1" applyFont="1" applyBorder="1" applyAlignment="1" applyProtection="1">
      <alignment vertical="center"/>
    </xf>
    <xf numFmtId="44" fontId="7" fillId="0" borderId="47" xfId="1" applyFont="1" applyBorder="1" applyAlignment="1">
      <alignment horizontal="right" vertical="center"/>
    </xf>
    <xf numFmtId="44" fontId="4" fillId="0" borderId="80" xfId="1" applyFont="1" applyBorder="1" applyAlignment="1" applyProtection="1">
      <alignment vertical="center"/>
    </xf>
    <xf numFmtId="44" fontId="5" fillId="0" borderId="57" xfId="1" applyFont="1" applyBorder="1" applyAlignment="1" applyProtection="1">
      <alignment vertical="center"/>
    </xf>
    <xf numFmtId="44" fontId="5" fillId="0" borderId="78" xfId="1" applyFont="1" applyBorder="1" applyAlignment="1" applyProtection="1">
      <alignment vertical="center"/>
    </xf>
    <xf numFmtId="44" fontId="4" fillId="0" borderId="0" xfId="1" applyFont="1" applyBorder="1" applyAlignment="1">
      <alignment vertical="center"/>
    </xf>
    <xf numFmtId="44" fontId="5" fillId="0" borderId="81" xfId="1" applyFont="1" applyBorder="1" applyAlignment="1" applyProtection="1">
      <alignment vertical="center"/>
    </xf>
    <xf numFmtId="44" fontId="4" fillId="0" borderId="82" xfId="1" applyFont="1" applyBorder="1" applyAlignment="1">
      <alignment vertical="center"/>
    </xf>
    <xf numFmtId="44" fontId="23" fillId="4" borderId="57" xfId="1" applyFont="1" applyFill="1" applyBorder="1" applyAlignment="1" applyProtection="1">
      <alignment vertical="center"/>
      <protection locked="0"/>
    </xf>
    <xf numFmtId="44" fontId="16" fillId="0" borderId="83" xfId="1" applyFont="1" applyBorder="1" applyAlignment="1">
      <alignment vertical="center"/>
    </xf>
    <xf numFmtId="44" fontId="23" fillId="4" borderId="52" xfId="1" applyFont="1" applyFill="1" applyBorder="1" applyAlignment="1" applyProtection="1">
      <alignment vertical="center"/>
      <protection locked="0"/>
    </xf>
    <xf numFmtId="44" fontId="16" fillId="0" borderId="84" xfId="1" applyFont="1" applyBorder="1" applyAlignment="1">
      <alignment vertical="center"/>
    </xf>
    <xf numFmtId="44" fontId="18" fillId="4" borderId="62" xfId="1" applyFont="1" applyFill="1" applyBorder="1" applyAlignment="1">
      <alignment horizontal="right" vertical="center"/>
    </xf>
    <xf numFmtId="44" fontId="16" fillId="0" borderId="85" xfId="1" applyFont="1" applyBorder="1" applyAlignment="1">
      <alignment vertical="center"/>
    </xf>
    <xf numFmtId="44" fontId="18" fillId="0" borderId="35" xfId="1" applyFont="1" applyBorder="1" applyAlignment="1">
      <alignment horizontal="right" vertical="center"/>
    </xf>
    <xf numFmtId="44" fontId="16" fillId="0" borderId="76" xfId="1" applyFont="1" applyBorder="1" applyAlignment="1">
      <alignment vertical="center"/>
    </xf>
    <xf numFmtId="44" fontId="18" fillId="0" borderId="47" xfId="1" applyFont="1" applyBorder="1" applyAlignment="1">
      <alignment horizontal="right" vertical="center"/>
    </xf>
    <xf numFmtId="4" fontId="23" fillId="4" borderId="57" xfId="0" applyNumberFormat="1" applyFont="1" applyFill="1" applyBorder="1" applyAlignment="1" applyProtection="1">
      <alignment vertical="center"/>
      <protection locked="0"/>
    </xf>
    <xf numFmtId="4" fontId="23" fillId="4" borderId="52" xfId="0" applyNumberFormat="1" applyFont="1" applyFill="1" applyBorder="1" applyAlignment="1" applyProtection="1">
      <alignment vertical="center"/>
      <protection locked="0"/>
    </xf>
    <xf numFmtId="4" fontId="23" fillId="4" borderId="60" xfId="0" applyNumberFormat="1" applyFont="1" applyFill="1" applyBorder="1" applyAlignment="1" applyProtection="1">
      <alignment vertical="center"/>
      <protection locked="0"/>
    </xf>
    <xf numFmtId="44" fontId="4" fillId="0" borderId="87" xfId="1" applyFont="1" applyBorder="1" applyAlignment="1">
      <alignment vertical="center"/>
    </xf>
    <xf numFmtId="44" fontId="4" fillId="0" borderId="84" xfId="1" applyFont="1" applyBorder="1" applyAlignment="1">
      <alignment vertical="center"/>
    </xf>
    <xf numFmtId="44" fontId="4" fillId="0" borderId="88" xfId="1" applyFont="1" applyBorder="1" applyAlignment="1">
      <alignment vertical="center"/>
    </xf>
    <xf numFmtId="44" fontId="4" fillId="0" borderId="76" xfId="1" applyFont="1" applyBorder="1" applyAlignment="1">
      <alignment vertical="center"/>
    </xf>
    <xf numFmtId="44" fontId="4" fillId="0" borderId="83" xfId="1" applyFont="1" applyBorder="1" applyAlignment="1">
      <alignment vertical="center"/>
    </xf>
    <xf numFmtId="44" fontId="4" fillId="0" borderId="89" xfId="1" applyFont="1" applyBorder="1" applyAlignment="1">
      <alignment vertical="center"/>
    </xf>
    <xf numFmtId="44" fontId="4" fillId="0" borderId="81" xfId="1" applyFont="1" applyBorder="1" applyAlignment="1">
      <alignment vertical="center"/>
    </xf>
    <xf numFmtId="44" fontId="22" fillId="4" borderId="83" xfId="1" applyFont="1" applyFill="1" applyBorder="1" applyAlignment="1" applyProtection="1">
      <alignment vertical="center"/>
      <protection locked="0"/>
    </xf>
    <xf numFmtId="44" fontId="22" fillId="4" borderId="84" xfId="1" applyFont="1" applyFill="1" applyBorder="1" applyAlignment="1" applyProtection="1">
      <alignment vertical="center"/>
      <protection locked="0"/>
    </xf>
    <xf numFmtId="44" fontId="22" fillId="4" borderId="88" xfId="1" applyFont="1" applyFill="1" applyBorder="1" applyAlignment="1" applyProtection="1">
      <alignment vertical="center"/>
      <protection locked="0"/>
    </xf>
    <xf numFmtId="44" fontId="5" fillId="0" borderId="7" xfId="1" applyFont="1" applyBorder="1" applyAlignment="1" applyProtection="1">
      <alignment vertical="center"/>
    </xf>
    <xf numFmtId="2" fontId="22" fillId="0" borderId="57" xfId="0" applyNumberFormat="1" applyFont="1" applyFill="1" applyBorder="1" applyAlignment="1" applyProtection="1">
      <alignment vertical="center"/>
    </xf>
    <xf numFmtId="2" fontId="22" fillId="4" borderId="57" xfId="0" applyNumberFormat="1" applyFont="1" applyFill="1" applyBorder="1" applyAlignment="1" applyProtection="1">
      <alignment vertical="center"/>
      <protection locked="0"/>
    </xf>
    <xf numFmtId="2" fontId="22" fillId="4" borderId="52" xfId="0" applyNumberFormat="1" applyFont="1" applyFill="1" applyBorder="1" applyAlignment="1" applyProtection="1">
      <alignment vertical="center"/>
      <protection locked="0"/>
    </xf>
    <xf numFmtId="2" fontId="22" fillId="4" borderId="10" xfId="0" applyNumberFormat="1" applyFont="1" applyFill="1" applyBorder="1" applyAlignment="1" applyProtection="1">
      <alignment vertical="center"/>
      <protection locked="0"/>
    </xf>
    <xf numFmtId="14" fontId="22" fillId="4" borderId="52" xfId="0" applyNumberFormat="1" applyFont="1" applyFill="1" applyBorder="1" applyAlignment="1" applyProtection="1">
      <alignment vertical="center"/>
      <protection locked="0"/>
    </xf>
    <xf numFmtId="14" fontId="22" fillId="4" borderId="10" xfId="0" applyNumberFormat="1" applyFont="1" applyFill="1" applyBorder="1" applyAlignment="1" applyProtection="1">
      <alignment vertical="center"/>
      <protection locked="0"/>
    </xf>
    <xf numFmtId="0" fontId="9" fillId="0" borderId="48" xfId="0" applyFont="1" applyFill="1" applyBorder="1" applyAlignment="1">
      <alignment vertical="top" wrapText="1"/>
    </xf>
    <xf numFmtId="0" fontId="0" fillId="0" borderId="49" xfId="0" applyBorder="1" applyAlignment="1">
      <alignment vertical="top" wrapText="1"/>
    </xf>
    <xf numFmtId="171" fontId="18" fillId="0" borderId="29" xfId="0" applyNumberFormat="1" applyFont="1" applyFill="1" applyBorder="1" applyAlignment="1" applyProtection="1">
      <alignment horizontal="left" vertical="center" wrapText="1"/>
    </xf>
    <xf numFmtId="171" fontId="41" fillId="0" borderId="28" xfId="0" applyNumberFormat="1" applyFont="1" applyBorder="1" applyAlignment="1" applyProtection="1">
      <alignment horizontal="left" vertical="center" wrapText="1"/>
    </xf>
    <xf numFmtId="171" fontId="41" fillId="0" borderId="132" xfId="0" applyNumberFormat="1" applyFont="1" applyBorder="1" applyAlignment="1" applyProtection="1">
      <alignment horizontal="left" vertical="center" wrapText="1"/>
    </xf>
    <xf numFmtId="171" fontId="18" fillId="10" borderId="30" xfId="0" applyNumberFormat="1" applyFont="1" applyFill="1" applyBorder="1" applyAlignment="1" applyProtection="1">
      <alignment horizontal="left" vertical="center" wrapText="1"/>
    </xf>
    <xf numFmtId="171" fontId="0" fillId="10" borderId="31" xfId="0" applyNumberFormat="1" applyFill="1" applyBorder="1" applyAlignment="1" applyProtection="1">
      <alignment horizontal="left" vertical="center"/>
    </xf>
    <xf numFmtId="171" fontId="0" fillId="10" borderId="127" xfId="0" applyNumberFormat="1" applyFill="1" applyBorder="1" applyAlignment="1" applyProtection="1">
      <alignment horizontal="left" vertical="center"/>
    </xf>
    <xf numFmtId="0" fontId="54" fillId="0" borderId="133" xfId="0" applyFont="1" applyFill="1" applyBorder="1" applyAlignment="1" applyProtection="1">
      <alignment horizontal="left" vertical="center" wrapText="1"/>
    </xf>
    <xf numFmtId="0" fontId="55" fillId="0" borderId="134" xfId="0" applyFont="1" applyBorder="1" applyAlignment="1" applyProtection="1">
      <alignment horizontal="left" vertical="center"/>
    </xf>
    <xf numFmtId="0" fontId="55" fillId="0" borderId="135" xfId="0" applyFont="1" applyBorder="1" applyAlignment="1" applyProtection="1">
      <alignment vertical="center"/>
    </xf>
    <xf numFmtId="0" fontId="4" fillId="0" borderId="136" xfId="0" applyFont="1" applyFill="1" applyBorder="1" applyAlignment="1" applyProtection="1">
      <alignment horizontal="left" vertical="center" wrapText="1"/>
    </xf>
    <xf numFmtId="0" fontId="10" fillId="0" borderId="96" xfId="0" applyFont="1" applyBorder="1" applyAlignment="1" applyProtection="1">
      <alignment horizontal="left" vertical="center" wrapText="1"/>
    </xf>
    <xf numFmtId="0" fontId="44" fillId="0" borderId="96" xfId="0" applyFont="1" applyBorder="1" applyAlignment="1" applyProtection="1">
      <alignment horizontal="left" vertical="center" wrapText="1"/>
    </xf>
    <xf numFmtId="0" fontId="44" fillId="0" borderId="137" xfId="0" applyFont="1" applyBorder="1" applyAlignment="1" applyProtection="1">
      <alignment horizontal="left" vertical="center" wrapText="1"/>
    </xf>
    <xf numFmtId="0" fontId="4" fillId="0" borderId="65"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44" fillId="0" borderId="10" xfId="0" applyFont="1" applyBorder="1" applyAlignment="1" applyProtection="1">
      <alignment horizontal="left" vertical="center" wrapText="1"/>
    </xf>
    <xf numFmtId="171" fontId="18" fillId="0" borderId="133" xfId="0" applyNumberFormat="1" applyFont="1" applyFill="1" applyBorder="1" applyAlignment="1" applyProtection="1">
      <alignment horizontal="left" vertical="center" wrapText="1"/>
    </xf>
    <xf numFmtId="171" fontId="41" fillId="0" borderId="134" xfId="0" applyNumberFormat="1" applyFont="1" applyBorder="1" applyAlignment="1" applyProtection="1">
      <alignment vertical="center" wrapText="1"/>
    </xf>
    <xf numFmtId="0" fontId="0" fillId="0" borderId="134" xfId="0" applyBorder="1" applyAlignment="1" applyProtection="1">
      <alignment vertical="center"/>
    </xf>
    <xf numFmtId="0" fontId="0" fillId="0" borderId="92" xfId="0" applyBorder="1" applyAlignment="1" applyProtection="1">
      <alignment vertical="center"/>
    </xf>
    <xf numFmtId="171" fontId="16" fillId="0" borderId="128" xfId="0" applyNumberFormat="1" applyFont="1" applyFill="1" applyBorder="1" applyAlignment="1" applyProtection="1">
      <alignment horizontal="left" vertical="center" wrapText="1"/>
    </xf>
    <xf numFmtId="171" fontId="44" fillId="0" borderId="129" xfId="0" applyNumberFormat="1" applyFont="1" applyBorder="1" applyAlignment="1" applyProtection="1">
      <alignment horizontal="left" vertical="center" wrapText="1"/>
    </xf>
    <xf numFmtId="171" fontId="0" fillId="10" borderId="31" xfId="0" applyNumberFormat="1" applyFill="1" applyBorder="1" applyAlignment="1" applyProtection="1">
      <alignment horizontal="left" vertical="center" wrapText="1"/>
    </xf>
    <xf numFmtId="0" fontId="0" fillId="0" borderId="31" xfId="0" applyBorder="1" applyAlignment="1" applyProtection="1">
      <alignment vertical="center"/>
    </xf>
    <xf numFmtId="0" fontId="0" fillId="0" borderId="127" xfId="0" applyBorder="1" applyAlignment="1" applyProtection="1">
      <alignment vertical="center"/>
    </xf>
    <xf numFmtId="171" fontId="28" fillId="2" borderId="128" xfId="0" applyNumberFormat="1" applyFont="1" applyFill="1" applyBorder="1" applyAlignment="1" applyProtection="1">
      <alignment horizontal="center" vertical="center" wrapText="1"/>
    </xf>
    <xf numFmtId="171" fontId="0" fillId="0" borderId="129" xfId="0" applyNumberFormat="1" applyBorder="1" applyAlignment="1" applyProtection="1">
      <alignment horizontal="center" vertical="center" wrapText="1"/>
    </xf>
    <xf numFmtId="0" fontId="0" fillId="0" borderId="130" xfId="0" applyBorder="1" applyAlignment="1" applyProtection="1">
      <alignment horizontal="center" vertical="center" wrapText="1"/>
    </xf>
    <xf numFmtId="0" fontId="16" fillId="0" borderId="3" xfId="0" applyFont="1" applyFill="1" applyBorder="1" applyAlignment="1" applyProtection="1">
      <alignment horizontal="right" vertical="center"/>
    </xf>
    <xf numFmtId="0" fontId="14" fillId="0" borderId="0" xfId="0" applyFont="1" applyBorder="1" applyAlignment="1" applyProtection="1">
      <alignment horizontal="right" vertical="center"/>
    </xf>
    <xf numFmtId="0" fontId="14" fillId="0" borderId="35" xfId="0" applyFont="1" applyBorder="1" applyAlignment="1" applyProtection="1">
      <alignment horizontal="right" vertical="center"/>
    </xf>
    <xf numFmtId="0" fontId="30" fillId="0" borderId="37" xfId="0" applyFont="1" applyFill="1" applyBorder="1" applyAlignment="1" applyProtection="1">
      <alignment horizontal="right" vertical="center"/>
    </xf>
    <xf numFmtId="0" fontId="0" fillId="0" borderId="26" xfId="0" applyFill="1" applyBorder="1" applyAlignment="1" applyProtection="1">
      <alignment horizontal="right" vertical="center"/>
    </xf>
    <xf numFmtId="0" fontId="18" fillId="4" borderId="48" xfId="0" applyFont="1" applyFill="1" applyBorder="1" applyAlignment="1" applyProtection="1">
      <alignment vertical="center" wrapText="1"/>
      <protection locked="0"/>
    </xf>
    <xf numFmtId="0" fontId="0" fillId="4" borderId="49" xfId="0" applyFill="1" applyBorder="1" applyAlignment="1" applyProtection="1">
      <alignment vertical="center" wrapText="1"/>
      <protection locked="0"/>
    </xf>
    <xf numFmtId="0" fontId="0" fillId="4" borderId="50" xfId="0" applyFill="1" applyBorder="1" applyAlignment="1" applyProtection="1">
      <alignment vertical="center" wrapText="1"/>
      <protection locked="0"/>
    </xf>
    <xf numFmtId="0" fontId="27" fillId="3" borderId="0"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27" fillId="0" borderId="21" xfId="0" applyFont="1" applyBorder="1" applyAlignment="1" applyProtection="1">
      <alignment horizontal="center" vertical="center" wrapText="1"/>
    </xf>
    <xf numFmtId="0" fontId="0" fillId="0" borderId="21" xfId="0" applyBorder="1" applyAlignment="1" applyProtection="1">
      <alignment horizontal="center" vertical="center" wrapText="1"/>
    </xf>
    <xf numFmtId="0" fontId="7" fillId="0" borderId="12" xfId="0" applyFont="1" applyFill="1" applyBorder="1" applyAlignment="1" applyProtection="1">
      <alignment horizontal="left" vertical="center" wrapText="1"/>
    </xf>
    <xf numFmtId="0" fontId="4" fillId="0" borderId="12" xfId="0" applyFont="1" applyBorder="1" applyAlignment="1" applyProtection="1">
      <alignment horizontal="left" vertical="center"/>
    </xf>
    <xf numFmtId="0" fontId="4" fillId="0" borderId="48" xfId="0" applyFont="1" applyBorder="1" applyAlignment="1" applyProtection="1">
      <alignment horizontal="left" vertical="center"/>
    </xf>
    <xf numFmtId="0" fontId="79" fillId="0" borderId="122" xfId="0" applyFont="1" applyFill="1" applyBorder="1" applyAlignment="1" applyProtection="1">
      <alignment horizontal="center" vertical="center" wrapText="1"/>
    </xf>
    <xf numFmtId="0" fontId="78" fillId="0" borderId="123" xfId="0" applyFont="1" applyBorder="1" applyAlignment="1" applyProtection="1">
      <alignment horizontal="center" vertical="center" wrapText="1"/>
    </xf>
    <xf numFmtId="0" fontId="28" fillId="2" borderId="124" xfId="0" applyFont="1" applyFill="1" applyBorder="1" applyAlignment="1" applyProtection="1">
      <alignment horizontal="center" vertical="center" wrapText="1"/>
    </xf>
    <xf numFmtId="0" fontId="28" fillId="2" borderId="98" xfId="0" applyFont="1" applyFill="1" applyBorder="1" applyAlignment="1" applyProtection="1">
      <alignment horizontal="center" vertical="center" wrapText="1"/>
    </xf>
    <xf numFmtId="0" fontId="7" fillId="0" borderId="12" xfId="0" applyFont="1" applyBorder="1" applyAlignment="1" applyProtection="1">
      <alignment horizontal="left" vertical="center"/>
    </xf>
    <xf numFmtId="0" fontId="7" fillId="0" borderId="48" xfId="0" applyFont="1" applyBorder="1" applyAlignment="1" applyProtection="1">
      <alignment horizontal="left" vertical="center"/>
    </xf>
    <xf numFmtId="0" fontId="15" fillId="0" borderId="119" xfId="0" applyFont="1" applyFill="1" applyBorder="1" applyAlignment="1" applyProtection="1">
      <alignment horizontal="left" vertical="center" wrapText="1"/>
    </xf>
    <xf numFmtId="0" fontId="15" fillId="0" borderId="120" xfId="0" applyFont="1" applyBorder="1" applyAlignment="1">
      <alignment horizontal="left" vertical="center" wrapText="1"/>
    </xf>
    <xf numFmtId="0" fontId="15" fillId="0" borderId="121" xfId="0" applyFont="1" applyBorder="1" applyAlignment="1">
      <alignment horizontal="left" vertical="center" wrapText="1"/>
    </xf>
    <xf numFmtId="0" fontId="7" fillId="0" borderId="12" xfId="0" applyFont="1" applyBorder="1" applyAlignment="1" applyProtection="1">
      <alignment horizontal="left" vertical="center" wrapText="1"/>
    </xf>
    <xf numFmtId="0" fontId="7" fillId="0" borderId="48" xfId="0" applyFont="1" applyBorder="1" applyAlignment="1" applyProtection="1">
      <alignment horizontal="left" vertical="center" wrapText="1"/>
    </xf>
    <xf numFmtId="0" fontId="61" fillId="2" borderId="44" xfId="0" applyFont="1" applyFill="1" applyBorder="1" applyAlignment="1" applyProtection="1">
      <alignment horizontal="center" vertical="center"/>
    </xf>
    <xf numFmtId="0" fontId="71" fillId="0" borderId="45" xfId="0" applyFont="1" applyBorder="1" applyAlignment="1">
      <alignment horizontal="center" vertical="center"/>
    </xf>
    <xf numFmtId="0" fontId="71" fillId="0" borderId="46" xfId="0" applyFont="1" applyBorder="1" applyAlignment="1">
      <alignment horizontal="center" vertical="center"/>
    </xf>
    <xf numFmtId="0" fontId="16" fillId="0" borderId="39" xfId="0" applyFont="1" applyFill="1" applyBorder="1" applyAlignment="1" applyProtection="1">
      <alignment horizontal="right" vertical="center"/>
    </xf>
    <xf numFmtId="0" fontId="14" fillId="0" borderId="38" xfId="0" applyFont="1" applyBorder="1" applyAlignment="1" applyProtection="1">
      <alignment horizontal="right" vertical="center"/>
    </xf>
    <xf numFmtId="0" fontId="14" fillId="0" borderId="40" xfId="0" applyFont="1" applyBorder="1" applyAlignment="1" applyProtection="1">
      <alignment horizontal="right" vertical="center"/>
    </xf>
    <xf numFmtId="0" fontId="0" fillId="4" borderId="138" xfId="0" applyFill="1" applyBorder="1" applyAlignment="1" applyProtection="1">
      <protection locked="0"/>
    </xf>
    <xf numFmtId="0" fontId="0" fillId="4" borderId="139" xfId="0" applyFill="1" applyBorder="1" applyAlignment="1" applyProtection="1">
      <protection locked="0"/>
    </xf>
    <xf numFmtId="0" fontId="16" fillId="0" borderId="140" xfId="0" applyFont="1" applyFill="1" applyBorder="1" applyAlignment="1" applyProtection="1">
      <alignment horizontal="left" vertical="center"/>
    </xf>
    <xf numFmtId="0" fontId="0" fillId="0" borderId="141" xfId="0" applyBorder="1" applyAlignment="1">
      <alignment vertical="center"/>
    </xf>
    <xf numFmtId="0" fontId="0" fillId="0" borderId="142" xfId="0" applyBorder="1" applyAlignment="1">
      <alignment vertical="center"/>
    </xf>
    <xf numFmtId="0" fontId="61" fillId="0" borderId="34" xfId="0" applyFont="1" applyBorder="1" applyAlignment="1" applyProtection="1">
      <alignment horizontal="center" vertical="center"/>
    </xf>
    <xf numFmtId="0" fontId="62" fillId="0" borderId="32" xfId="0" applyFont="1" applyBorder="1" applyAlignment="1" applyProtection="1">
      <alignment horizontal="center" vertical="center"/>
    </xf>
    <xf numFmtId="0" fontId="62" fillId="0" borderId="4" xfId="0" applyFont="1" applyBorder="1" applyAlignment="1" applyProtection="1">
      <alignment horizontal="center" vertical="center"/>
    </xf>
    <xf numFmtId="0" fontId="62" fillId="0" borderId="0" xfId="0" applyFont="1" applyBorder="1" applyAlignment="1" applyProtection="1">
      <alignment horizontal="center" vertical="center"/>
    </xf>
    <xf numFmtId="0" fontId="16" fillId="0" borderId="113" xfId="0" applyFont="1" applyFill="1" applyBorder="1" applyAlignment="1" applyProtection="1">
      <alignment horizontal="right" vertical="center" wrapText="1"/>
    </xf>
    <xf numFmtId="0" fontId="14" fillId="0" borderId="114" xfId="0" applyFont="1" applyBorder="1" applyAlignment="1" applyProtection="1">
      <alignment horizontal="right" vertical="center" wrapText="1"/>
    </xf>
    <xf numFmtId="0" fontId="14" fillId="0" borderId="115" xfId="0" applyFont="1" applyBorder="1" applyAlignment="1" applyProtection="1">
      <alignment horizontal="right" vertical="center" wrapText="1"/>
    </xf>
    <xf numFmtId="0" fontId="18" fillId="4" borderId="48" xfId="0" applyFont="1" applyFill="1" applyBorder="1" applyAlignment="1" applyProtection="1">
      <alignment vertical="center"/>
      <protection locked="0"/>
    </xf>
    <xf numFmtId="0" fontId="0" fillId="4" borderId="49" xfId="0" applyFill="1" applyBorder="1" applyAlignment="1" applyProtection="1">
      <alignment vertical="center"/>
      <protection locked="0"/>
    </xf>
    <xf numFmtId="0" fontId="0" fillId="4" borderId="75" xfId="0" applyFill="1" applyBorder="1" applyAlignment="1" applyProtection="1">
      <alignment vertical="center"/>
      <protection locked="0"/>
    </xf>
    <xf numFmtId="0" fontId="18" fillId="4" borderId="143" xfId="0" applyFont="1" applyFill="1" applyBorder="1" applyAlignment="1" applyProtection="1">
      <alignment vertical="center"/>
      <protection locked="0"/>
    </xf>
    <xf numFmtId="0" fontId="0" fillId="4" borderId="1" xfId="0" applyFill="1" applyBorder="1" applyAlignment="1" applyProtection="1">
      <alignment vertical="center"/>
      <protection locked="0"/>
    </xf>
    <xf numFmtId="0" fontId="0" fillId="4" borderId="90" xfId="0" applyFill="1" applyBorder="1" applyAlignment="1" applyProtection="1">
      <alignment vertical="center"/>
      <protection locked="0"/>
    </xf>
    <xf numFmtId="0" fontId="18" fillId="4" borderId="37" xfId="0" applyFont="1" applyFill="1" applyBorder="1" applyAlignment="1" applyProtection="1">
      <alignment vertical="center"/>
      <protection locked="0"/>
    </xf>
    <xf numFmtId="0" fontId="0" fillId="4" borderId="26" xfId="0" applyFill="1" applyBorder="1" applyAlignment="1" applyProtection="1">
      <alignment vertical="center"/>
      <protection locked="0"/>
    </xf>
    <xf numFmtId="0" fontId="0" fillId="4" borderId="36" xfId="0" applyFill="1" applyBorder="1" applyAlignment="1" applyProtection="1">
      <alignment vertical="center"/>
      <protection locked="0"/>
    </xf>
    <xf numFmtId="0" fontId="4" fillId="0" borderId="3" xfId="0" applyFont="1" applyBorder="1" applyAlignment="1" applyProtection="1">
      <alignment horizontal="left" vertical="center" wrapText="1"/>
    </xf>
    <xf numFmtId="0" fontId="10" fillId="0" borderId="0" xfId="0" applyFont="1" applyAlignment="1">
      <alignment horizontal="left" vertical="center" wrapText="1"/>
    </xf>
    <xf numFmtId="0" fontId="10" fillId="0" borderId="3" xfId="0" applyFont="1" applyBorder="1" applyAlignment="1">
      <alignment horizontal="left" vertical="center" wrapText="1"/>
    </xf>
    <xf numFmtId="0" fontId="73" fillId="0" borderId="0" xfId="0" applyFont="1" applyBorder="1" applyAlignment="1" applyProtection="1">
      <alignment horizontal="center" vertical="center"/>
    </xf>
    <xf numFmtId="0" fontId="76" fillId="0" borderId="0" xfId="0" applyFont="1" applyBorder="1" applyAlignment="1">
      <alignment horizontal="center" vertical="center"/>
    </xf>
    <xf numFmtId="0" fontId="0" fillId="0" borderId="0" xfId="0" applyBorder="1" applyAlignment="1">
      <alignment vertical="center"/>
    </xf>
    <xf numFmtId="0" fontId="0" fillId="0" borderId="24" xfId="0" applyBorder="1" applyAlignment="1">
      <alignment vertical="center"/>
    </xf>
    <xf numFmtId="0" fontId="70" fillId="0" borderId="0" xfId="0" applyFont="1" applyBorder="1" applyAlignment="1" applyProtection="1">
      <alignment horizontal="left"/>
    </xf>
    <xf numFmtId="0" fontId="70" fillId="0" borderId="0" xfId="0" applyFont="1" applyBorder="1" applyAlignment="1">
      <alignment horizontal="left"/>
    </xf>
    <xf numFmtId="0" fontId="18" fillId="0" borderId="23" xfId="0" applyFont="1" applyFill="1" applyBorder="1" applyAlignment="1" applyProtection="1">
      <alignment horizontal="left" vertical="center" wrapText="1"/>
    </xf>
    <xf numFmtId="0" fontId="16" fillId="0" borderId="21" xfId="0" applyFont="1" applyBorder="1" applyAlignment="1" applyProtection="1">
      <alignment horizontal="left" vertical="center" wrapText="1"/>
    </xf>
    <xf numFmtId="175" fontId="59" fillId="0" borderId="0" xfId="13" applyNumberFormat="1" applyFont="1" applyFill="1" applyBorder="1" applyAlignment="1" applyProtection="1">
      <alignment vertical="center"/>
    </xf>
    <xf numFmtId="0" fontId="14" fillId="0" borderId="0" xfId="0" applyFont="1" applyBorder="1" applyAlignment="1">
      <alignment vertical="center"/>
    </xf>
    <xf numFmtId="0" fontId="14" fillId="0" borderId="24" xfId="0" applyFont="1" applyBorder="1" applyAlignment="1">
      <alignment vertical="center"/>
    </xf>
    <xf numFmtId="0" fontId="46" fillId="0" borderId="21" xfId="0" applyFont="1" applyBorder="1" applyAlignment="1" applyProtection="1">
      <alignment horizontal="left" vertical="center"/>
    </xf>
    <xf numFmtId="0" fontId="64" fillId="0" borderId="21" xfId="0" applyFont="1" applyBorder="1" applyAlignment="1">
      <alignment vertical="center"/>
    </xf>
    <xf numFmtId="0" fontId="64" fillId="0" borderId="41" xfId="0" applyFont="1" applyBorder="1" applyAlignment="1">
      <alignment vertical="center"/>
    </xf>
    <xf numFmtId="0" fontId="46" fillId="0" borderId="0" xfId="0" applyFont="1" applyFill="1" applyBorder="1" applyAlignment="1" applyProtection="1">
      <alignment horizontal="left" vertical="center"/>
    </xf>
    <xf numFmtId="0" fontId="64" fillId="0" borderId="0" xfId="0" applyFont="1" applyBorder="1" applyAlignment="1">
      <alignment vertical="center"/>
    </xf>
    <xf numFmtId="0" fontId="18" fillId="0" borderId="0" xfId="0" applyFont="1" applyBorder="1" applyAlignment="1">
      <alignment vertical="center"/>
    </xf>
    <xf numFmtId="49" fontId="68" fillId="0" borderId="21" xfId="13" applyNumberFormat="1" applyFont="1" applyFill="1" applyBorder="1" applyAlignment="1" applyProtection="1">
      <alignment horizontal="left" vertical="center" wrapText="1"/>
    </xf>
    <xf numFmtId="0" fontId="14" fillId="0" borderId="21" xfId="0" applyFont="1" applyBorder="1" applyAlignment="1">
      <alignment horizontal="left" vertical="center" wrapText="1"/>
    </xf>
    <xf numFmtId="0" fontId="72" fillId="0" borderId="21" xfId="0" applyNumberFormat="1" applyFont="1" applyBorder="1" applyAlignment="1" applyProtection="1">
      <alignment horizontal="left" vertical="center"/>
    </xf>
    <xf numFmtId="9" fontId="4" fillId="0" borderId="3" xfId="0" applyNumberFormat="1" applyFont="1" applyFill="1" applyBorder="1" applyAlignment="1" applyProtection="1">
      <alignment vertical="center" wrapText="1"/>
    </xf>
    <xf numFmtId="0" fontId="14" fillId="0" borderId="0" xfId="0" applyFont="1" applyBorder="1" applyAlignment="1">
      <alignment vertical="center" wrapText="1"/>
    </xf>
    <xf numFmtId="0" fontId="14" fillId="0" borderId="3" xfId="0" applyFont="1" applyBorder="1" applyAlignment="1">
      <alignment vertical="center" wrapText="1"/>
    </xf>
    <xf numFmtId="176" fontId="46" fillId="0" borderId="0" xfId="0" applyNumberFormat="1" applyFont="1" applyBorder="1" applyAlignment="1" applyProtection="1">
      <alignment horizontal="left" vertical="center"/>
    </xf>
    <xf numFmtId="176" fontId="46" fillId="0" borderId="0" xfId="0" applyNumberFormat="1" applyFont="1" applyBorder="1" applyAlignment="1">
      <alignment vertical="center"/>
    </xf>
    <xf numFmtId="173" fontId="59" fillId="0" borderId="0" xfId="0" applyNumberFormat="1" applyFont="1" applyBorder="1" applyAlignment="1" applyProtection="1">
      <alignment horizontal="left" vertical="center"/>
    </xf>
    <xf numFmtId="0" fontId="16" fillId="0" borderId="0" xfId="0" applyFont="1" applyBorder="1" applyAlignment="1">
      <alignment vertical="center"/>
    </xf>
    <xf numFmtId="0" fontId="45" fillId="0" borderId="0" xfId="0" applyFont="1" applyBorder="1" applyAlignment="1" applyProtection="1">
      <alignment horizontal="center" vertical="center" wrapText="1"/>
    </xf>
    <xf numFmtId="0" fontId="45" fillId="0" borderId="0" xfId="0" applyFont="1" applyBorder="1" applyAlignment="1">
      <alignment horizontal="center" vertical="center" wrapText="1"/>
    </xf>
    <xf numFmtId="1" fontId="46" fillId="0" borderId="0" xfId="0" applyNumberFormat="1" applyFont="1" applyBorder="1" applyAlignment="1" applyProtection="1">
      <alignment horizontal="left" vertical="center"/>
    </xf>
    <xf numFmtId="0" fontId="64" fillId="0" borderId="0" xfId="0" applyFont="1" applyBorder="1" applyAlignment="1">
      <alignment horizontal="left" vertical="center"/>
    </xf>
    <xf numFmtId="0" fontId="14" fillId="0" borderId="0" xfId="0" applyFont="1" applyBorder="1" applyAlignment="1"/>
    <xf numFmtId="0" fontId="65" fillId="0" borderId="21" xfId="0" applyFont="1" applyBorder="1" applyAlignment="1" applyProtection="1">
      <alignment vertical="center"/>
    </xf>
    <xf numFmtId="0" fontId="16" fillId="0" borderId="21" xfId="0" applyFont="1" applyBorder="1" applyAlignment="1">
      <alignment vertical="center"/>
    </xf>
    <xf numFmtId="49" fontId="46" fillId="0" borderId="0" xfId="0" applyNumberFormat="1" applyFont="1" applyBorder="1" applyAlignment="1">
      <alignment vertical="center"/>
    </xf>
    <xf numFmtId="0" fontId="46" fillId="0" borderId="0" xfId="0" applyFont="1" applyBorder="1" applyAlignment="1">
      <alignment horizontal="left" vertical="center"/>
    </xf>
    <xf numFmtId="0" fontId="14" fillId="0" borderId="0" xfId="0" applyFont="1" applyBorder="1" applyAlignment="1">
      <alignment horizontal="left" vertical="center"/>
    </xf>
    <xf numFmtId="0" fontId="83" fillId="0" borderId="2" xfId="0" applyFont="1" applyBorder="1" applyAlignment="1">
      <alignment horizontal="center" vertical="center"/>
    </xf>
    <xf numFmtId="0" fontId="84" fillId="0" borderId="2" xfId="0" applyFont="1" applyBorder="1" applyAlignment="1">
      <alignment horizontal="center" vertical="center"/>
    </xf>
    <xf numFmtId="0" fontId="73" fillId="0" borderId="2" xfId="0" applyFont="1" applyBorder="1" applyAlignment="1" applyProtection="1">
      <alignment horizontal="center" vertical="center" wrapText="1"/>
    </xf>
    <xf numFmtId="0" fontId="74" fillId="0" borderId="2" xfId="0" applyFont="1" applyBorder="1" applyAlignment="1" applyProtection="1">
      <alignment horizontal="center" vertical="center" wrapText="1"/>
    </xf>
    <xf numFmtId="0" fontId="74" fillId="0" borderId="2" xfId="0" applyFont="1" applyBorder="1" applyAlignment="1">
      <alignment vertical="center" wrapText="1"/>
    </xf>
    <xf numFmtId="0" fontId="75" fillId="0" borderId="2" xfId="0" applyFont="1" applyBorder="1" applyAlignment="1">
      <alignment vertical="center" wrapText="1"/>
    </xf>
    <xf numFmtId="0" fontId="75" fillId="0" borderId="69" xfId="0" applyFont="1" applyBorder="1" applyAlignment="1">
      <alignment vertical="center" wrapText="1"/>
    </xf>
    <xf numFmtId="0" fontId="16" fillId="4" borderId="21" xfId="0" applyFont="1" applyFill="1" applyBorder="1" applyAlignment="1" applyProtection="1">
      <alignment horizontal="left" vertical="center" wrapText="1"/>
      <protection locked="0"/>
    </xf>
    <xf numFmtId="0" fontId="46" fillId="0" borderId="0" xfId="0" applyFont="1" applyBorder="1" applyAlignment="1" applyProtection="1">
      <alignment horizontal="left" vertical="center"/>
    </xf>
    <xf numFmtId="0" fontId="46" fillId="0" borderId="0" xfId="0" applyFont="1" applyFill="1" applyBorder="1" applyAlignment="1" applyProtection="1">
      <alignment horizontal="left" vertical="center" wrapText="1"/>
    </xf>
    <xf numFmtId="0" fontId="64" fillId="0" borderId="0" xfId="0" applyFont="1" applyBorder="1" applyAlignment="1" applyProtection="1">
      <alignment horizontal="left" vertical="center" wrapText="1"/>
    </xf>
    <xf numFmtId="0" fontId="18" fillId="0" borderId="0" xfId="0" applyFont="1" applyFill="1" applyBorder="1" applyAlignment="1" applyProtection="1">
      <alignment horizontal="right" vertical="center"/>
    </xf>
    <xf numFmtId="0" fontId="16" fillId="0" borderId="0" xfId="0" applyFont="1" applyBorder="1" applyAlignment="1" applyProtection="1">
      <alignment vertical="center"/>
    </xf>
    <xf numFmtId="0" fontId="46" fillId="0" borderId="0" xfId="0" applyNumberFormat="1" applyFont="1" applyBorder="1" applyAlignment="1" applyProtection="1">
      <alignment horizontal="left" vertical="center"/>
    </xf>
    <xf numFmtId="167" fontId="30" fillId="0" borderId="21" xfId="0" applyNumberFormat="1" applyFont="1" applyFill="1" applyBorder="1" applyAlignment="1" applyProtection="1">
      <alignment horizontal="right" vertical="center"/>
    </xf>
    <xf numFmtId="0" fontId="30" fillId="0" borderId="21" xfId="0" applyFont="1" applyBorder="1" applyAlignment="1" applyProtection="1">
      <alignment horizontal="right" vertical="center"/>
    </xf>
    <xf numFmtId="9" fontId="5" fillId="0" borderId="3"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176" fontId="46" fillId="0" borderId="0" xfId="0" applyNumberFormat="1" applyFont="1" applyBorder="1" applyAlignment="1">
      <alignment horizontal="left" vertical="center"/>
    </xf>
    <xf numFmtId="176" fontId="14" fillId="0" borderId="0" xfId="0" applyNumberFormat="1" applyFont="1" applyBorder="1" applyAlignment="1">
      <alignment vertical="center"/>
    </xf>
    <xf numFmtId="0" fontId="4" fillId="0" borderId="3"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3" xfId="0" applyFont="1" applyBorder="1" applyAlignment="1" applyProtection="1">
      <alignment horizontal="left" vertical="center"/>
    </xf>
    <xf numFmtId="0" fontId="14" fillId="0" borderId="0" xfId="0" applyFont="1" applyBorder="1" applyAlignment="1" applyProtection="1">
      <alignment horizontal="left" vertical="center"/>
    </xf>
    <xf numFmtId="0" fontId="46" fillId="0" borderId="0" xfId="0" quotePrefix="1" applyFont="1" applyFill="1" applyBorder="1" applyAlignment="1" applyProtection="1">
      <alignment horizontal="left" vertical="center" wrapText="1"/>
    </xf>
    <xf numFmtId="0" fontId="18" fillId="0" borderId="61" xfId="0" applyFont="1" applyFill="1" applyBorder="1" applyAlignment="1" applyProtection="1">
      <alignment horizontal="right" vertical="center"/>
    </xf>
    <xf numFmtId="0" fontId="16" fillId="0" borderId="21" xfId="0" applyFont="1" applyBorder="1" applyAlignment="1" applyProtection="1">
      <alignment vertical="center"/>
    </xf>
    <xf numFmtId="0" fontId="18" fillId="0" borderId="3" xfId="0" applyFont="1" applyFill="1" applyBorder="1" applyAlignment="1" applyProtection="1">
      <alignment horizontal="right" vertical="center"/>
    </xf>
    <xf numFmtId="0" fontId="16" fillId="0" borderId="0" xfId="0" applyFont="1" applyBorder="1" applyAlignment="1" applyProtection="1">
      <alignment horizontal="right" vertical="center"/>
    </xf>
    <xf numFmtId="0" fontId="14" fillId="0" borderId="3" xfId="0" applyFont="1" applyBorder="1" applyAlignment="1" applyProtection="1">
      <alignment vertical="center"/>
    </xf>
    <xf numFmtId="0" fontId="14" fillId="0" borderId="0" xfId="0" applyFont="1" applyBorder="1" applyAlignment="1" applyProtection="1">
      <alignment vertical="center"/>
    </xf>
    <xf numFmtId="0" fontId="18" fillId="0" borderId="3" xfId="0" applyFont="1" applyBorder="1" applyAlignment="1" applyProtection="1">
      <alignment horizontal="left"/>
    </xf>
    <xf numFmtId="0" fontId="18" fillId="0" borderId="0" xfId="0" applyFont="1" applyBorder="1" applyAlignment="1">
      <alignment horizontal="left"/>
    </xf>
    <xf numFmtId="0" fontId="46" fillId="0" borderId="0" xfId="0" applyNumberFormat="1" applyFont="1" applyBorder="1" applyAlignment="1" applyProtection="1">
      <alignment horizontal="left" vertical="center" wrapText="1"/>
    </xf>
    <xf numFmtId="0" fontId="14" fillId="0" borderId="0" xfId="0" applyFont="1" applyBorder="1" applyAlignment="1">
      <alignment horizontal="left" vertical="center" wrapText="1"/>
    </xf>
    <xf numFmtId="0" fontId="18" fillId="0" borderId="124" xfId="0" applyFont="1" applyFill="1" applyBorder="1" applyAlignment="1" applyProtection="1">
      <alignment horizontal="right" vertical="center"/>
    </xf>
    <xf numFmtId="0" fontId="16" fillId="0" borderId="98" xfId="0" applyFont="1" applyBorder="1" applyAlignment="1" applyProtection="1">
      <alignment horizontal="right" vertical="center"/>
    </xf>
    <xf numFmtId="0" fontId="18" fillId="0" borderId="98" xfId="0" applyFont="1" applyFill="1" applyBorder="1" applyAlignment="1" applyProtection="1">
      <alignment horizontal="right" vertical="center"/>
    </xf>
    <xf numFmtId="0" fontId="16" fillId="0" borderId="98" xfId="0" applyFont="1" applyBorder="1" applyAlignment="1" applyProtection="1">
      <alignment vertical="center"/>
    </xf>
    <xf numFmtId="0" fontId="63" fillId="0" borderId="3" xfId="0" applyFont="1" applyBorder="1" applyAlignment="1" applyProtection="1">
      <alignment horizontal="right" vertical="center" wrapText="1"/>
    </xf>
    <xf numFmtId="0" fontId="63" fillId="0" borderId="0" xfId="0" applyFont="1" applyBorder="1" applyAlignment="1" applyProtection="1">
      <alignment horizontal="right" vertical="center" wrapText="1"/>
    </xf>
    <xf numFmtId="0" fontId="63" fillId="0" borderId="35" xfId="0" applyFont="1" applyBorder="1" applyAlignment="1" applyProtection="1">
      <alignment horizontal="right" vertical="center" wrapText="1"/>
    </xf>
    <xf numFmtId="0" fontId="63" fillId="0" borderId="0" xfId="0" applyFont="1" applyBorder="1" applyAlignment="1" applyProtection="1">
      <alignment horizontal="right" vertical="center"/>
    </xf>
    <xf numFmtId="0" fontId="16" fillId="0" borderId="35" xfId="0" applyFont="1" applyBorder="1" applyAlignment="1" applyProtection="1">
      <alignment horizontal="right" vertical="center"/>
    </xf>
    <xf numFmtId="0" fontId="7" fillId="0" borderId="173" xfId="0" applyFont="1" applyBorder="1" applyAlignment="1">
      <alignment horizontal="center"/>
    </xf>
    <xf numFmtId="0" fontId="7" fillId="0" borderId="50" xfId="0" applyFont="1" applyBorder="1" applyAlignment="1">
      <alignment horizontal="center"/>
    </xf>
    <xf numFmtId="0" fontId="7" fillId="0" borderId="48" xfId="0" applyFont="1" applyBorder="1" applyAlignment="1">
      <alignment horizontal="center"/>
    </xf>
    <xf numFmtId="0" fontId="0" fillId="0" borderId="50" xfId="0" applyBorder="1" applyAlignment="1"/>
    <xf numFmtId="172" fontId="7" fillId="0" borderId="187" xfId="0" applyNumberFormat="1" applyFont="1" applyBorder="1" applyAlignment="1">
      <alignment horizontal="center"/>
    </xf>
    <xf numFmtId="0" fontId="7" fillId="0" borderId="98" xfId="0" applyFont="1" applyBorder="1" applyAlignment="1">
      <alignment horizontal="center"/>
    </xf>
    <xf numFmtId="0" fontId="7" fillId="0" borderId="93" xfId="0" applyFont="1" applyBorder="1" applyAlignment="1">
      <alignment horizontal="center"/>
    </xf>
    <xf numFmtId="0" fontId="1" fillId="0" borderId="98" xfId="0" applyFont="1" applyBorder="1" applyAlignment="1">
      <alignment horizontal="center"/>
    </xf>
    <xf numFmtId="0" fontId="1" fillId="0" borderId="93" xfId="0" applyFont="1" applyBorder="1" applyAlignment="1">
      <alignment horizontal="center"/>
    </xf>
    <xf numFmtId="0" fontId="1" fillId="0" borderId="0" xfId="0" applyFont="1" applyAlignment="1">
      <alignment horizontal="justify" vertical="center" wrapText="1"/>
    </xf>
    <xf numFmtId="0" fontId="10" fillId="0" borderId="0" xfId="0" applyFont="1" applyAlignment="1">
      <alignment wrapText="1"/>
    </xf>
    <xf numFmtId="0" fontId="7" fillId="0" borderId="0" xfId="0" applyFont="1" applyAlignment="1">
      <alignment horizontal="right"/>
    </xf>
    <xf numFmtId="0" fontId="41" fillId="0" borderId="0" xfId="0" applyFont="1" applyAlignment="1">
      <alignment horizontal="right"/>
    </xf>
    <xf numFmtId="179" fontId="1" fillId="0" borderId="0" xfId="0" applyNumberFormat="1" applyFont="1" applyAlignment="1">
      <alignment horizontal="center"/>
    </xf>
    <xf numFmtId="179" fontId="44" fillId="0" borderId="0" xfId="0" applyNumberFormat="1" applyFont="1" applyAlignment="1">
      <alignment horizontal="center"/>
    </xf>
    <xf numFmtId="0" fontId="1" fillId="0" borderId="151" xfId="0" applyFont="1" applyBorder="1" applyAlignment="1">
      <alignment horizontal="center"/>
    </xf>
    <xf numFmtId="0" fontId="1" fillId="0" borderId="152" xfId="0" applyFont="1" applyBorder="1" applyAlignment="1">
      <alignment horizontal="center"/>
    </xf>
    <xf numFmtId="0" fontId="1" fillId="0" borderId="37" xfId="0" applyFont="1" applyBorder="1" applyAlignment="1">
      <alignment horizontal="center"/>
    </xf>
    <xf numFmtId="0" fontId="0" fillId="0" borderId="36" xfId="0" applyBorder="1" applyAlignment="1"/>
    <xf numFmtId="0" fontId="1" fillId="0" borderId="36" xfId="0" applyFont="1" applyBorder="1" applyAlignment="1">
      <alignment horizontal="center"/>
    </xf>
    <xf numFmtId="0" fontId="1" fillId="0" borderId="165" xfId="0" applyFont="1" applyBorder="1" applyAlignment="1">
      <alignment horizontal="center"/>
    </xf>
    <xf numFmtId="0" fontId="1" fillId="0" borderId="167" xfId="0" quotePrefix="1" applyFont="1" applyBorder="1" applyAlignment="1">
      <alignment horizontal="center"/>
    </xf>
    <xf numFmtId="0" fontId="15" fillId="0" borderId="23" xfId="0" applyFont="1" applyBorder="1" applyAlignment="1">
      <alignment horizontal="right" vertical="center"/>
    </xf>
    <xf numFmtId="0" fontId="15" fillId="0" borderId="21" xfId="0" applyFont="1" applyBorder="1" applyAlignment="1">
      <alignment horizontal="right" vertical="center"/>
    </xf>
    <xf numFmtId="0" fontId="14" fillId="0" borderId="48" xfId="0" applyFont="1" applyBorder="1" applyAlignment="1">
      <alignment vertical="center" wrapText="1"/>
    </xf>
    <xf numFmtId="0" fontId="0" fillId="0" borderId="50" xfId="0" applyBorder="1" applyAlignment="1">
      <alignment vertical="center" wrapText="1"/>
    </xf>
    <xf numFmtId="0" fontId="22" fillId="4" borderId="39" xfId="0" applyFont="1" applyFill="1" applyBorder="1" applyAlignment="1" applyProtection="1">
      <alignment vertical="center"/>
      <protection locked="0"/>
    </xf>
    <xf numFmtId="0" fontId="22" fillId="4" borderId="38" xfId="0" applyFont="1" applyFill="1" applyBorder="1" applyAlignment="1" applyProtection="1">
      <alignment vertical="center"/>
      <protection locked="0"/>
    </xf>
    <xf numFmtId="0" fontId="22" fillId="4" borderId="40" xfId="0" applyFont="1" applyFill="1" applyBorder="1" applyAlignment="1" applyProtection="1">
      <alignment vertical="center"/>
      <protection locked="0"/>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4" fillId="0" borderId="74" xfId="0" applyFont="1" applyBorder="1" applyAlignment="1">
      <alignment vertical="center"/>
    </xf>
    <xf numFmtId="0" fontId="14" fillId="0" borderId="49" xfId="0" applyFont="1" applyBorder="1" applyAlignment="1">
      <alignment vertical="center"/>
    </xf>
    <xf numFmtId="0" fontId="14" fillId="0" borderId="50" xfId="0" applyFont="1" applyBorder="1" applyAlignment="1">
      <alignment vertical="center"/>
    </xf>
    <xf numFmtId="0" fontId="22" fillId="4" borderId="144" xfId="0" applyFont="1" applyFill="1" applyBorder="1" applyAlignment="1" applyProtection="1">
      <alignment vertical="center"/>
      <protection locked="0"/>
    </xf>
    <xf numFmtId="0" fontId="22" fillId="4" borderId="145" xfId="0" applyFont="1" applyFill="1" applyBorder="1" applyAlignment="1" applyProtection="1">
      <alignment vertical="center"/>
      <protection locked="0"/>
    </xf>
    <xf numFmtId="0" fontId="22" fillId="4" borderId="146" xfId="0" applyFont="1" applyFill="1" applyBorder="1" applyAlignment="1" applyProtection="1">
      <alignment vertical="center"/>
      <protection locked="0"/>
    </xf>
    <xf numFmtId="0" fontId="22" fillId="4" borderId="147" xfId="0" applyFont="1" applyFill="1" applyBorder="1" applyAlignment="1" applyProtection="1">
      <alignment vertical="center"/>
      <protection locked="0"/>
    </xf>
    <xf numFmtId="0" fontId="22" fillId="4" borderId="148" xfId="0" applyFont="1" applyFill="1" applyBorder="1" applyAlignment="1" applyProtection="1">
      <alignment vertical="center"/>
      <protection locked="0"/>
    </xf>
    <xf numFmtId="0" fontId="22" fillId="4" borderId="149" xfId="0" applyFont="1" applyFill="1" applyBorder="1" applyAlignment="1" applyProtection="1">
      <alignment vertical="center"/>
      <protection locked="0"/>
    </xf>
    <xf numFmtId="0" fontId="7" fillId="0" borderId="74" xfId="0" applyFont="1" applyBorder="1" applyAlignment="1">
      <alignment horizontal="right" vertical="center"/>
    </xf>
    <xf numFmtId="0" fontId="7" fillId="0" borderId="49" xfId="0" applyFont="1" applyBorder="1" applyAlignment="1">
      <alignment horizontal="right" vertical="center"/>
    </xf>
    <xf numFmtId="0" fontId="7" fillId="0" borderId="50" xfId="0" applyFont="1" applyBorder="1" applyAlignment="1">
      <alignment horizontal="right" vertical="center"/>
    </xf>
    <xf numFmtId="0" fontId="14" fillId="0" borderId="48" xfId="0" applyFont="1" applyBorder="1" applyAlignment="1">
      <alignment vertical="center"/>
    </xf>
    <xf numFmtId="0" fontId="22" fillId="4" borderId="59" xfId="0" applyFont="1" applyFill="1" applyBorder="1" applyAlignment="1" applyProtection="1">
      <alignment vertical="center"/>
      <protection locked="0"/>
    </xf>
    <xf numFmtId="0" fontId="22" fillId="4" borderId="53" xfId="0" applyFont="1" applyFill="1" applyBorder="1" applyAlignment="1" applyProtection="1">
      <alignment vertical="center"/>
      <protection locked="0"/>
    </xf>
    <xf numFmtId="0" fontId="7" fillId="0" borderId="27" xfId="0" applyFont="1" applyBorder="1" applyAlignment="1">
      <alignment horizontal="right" vertical="center"/>
    </xf>
    <xf numFmtId="0" fontId="7" fillId="0" borderId="2" xfId="0" applyFont="1" applyBorder="1" applyAlignment="1">
      <alignment horizontal="right" vertical="center"/>
    </xf>
    <xf numFmtId="0" fontId="7" fillId="0" borderId="56" xfId="0" applyFont="1" applyBorder="1" applyAlignment="1">
      <alignment horizontal="right" vertical="center"/>
    </xf>
    <xf numFmtId="0" fontId="7" fillId="0" borderId="23" xfId="0" applyFont="1" applyBorder="1" applyAlignment="1">
      <alignment horizontal="right" vertical="center"/>
    </xf>
    <xf numFmtId="0" fontId="7" fillId="0" borderId="21" xfId="0" applyFont="1" applyBorder="1" applyAlignment="1">
      <alignment horizontal="right" vertical="center"/>
    </xf>
    <xf numFmtId="0" fontId="7" fillId="0" borderId="22" xfId="0" applyFont="1" applyBorder="1" applyAlignment="1">
      <alignment horizontal="right" vertical="center"/>
    </xf>
    <xf numFmtId="0" fontId="22" fillId="4" borderId="150" xfId="0" applyFont="1" applyFill="1" applyBorder="1" applyAlignment="1" applyProtection="1">
      <alignment vertical="center"/>
      <protection locked="0"/>
    </xf>
    <xf numFmtId="0" fontId="18" fillId="0" borderId="0" xfId="0" applyFont="1" applyBorder="1" applyAlignment="1">
      <alignment horizontal="right" vertical="center"/>
    </xf>
    <xf numFmtId="14" fontId="16" fillId="4" borderId="48" xfId="0" applyNumberFormat="1" applyFont="1" applyFill="1" applyBorder="1" applyAlignment="1" applyProtection="1">
      <alignment vertical="center"/>
      <protection locked="0"/>
    </xf>
    <xf numFmtId="14" fontId="16" fillId="4" borderId="49" xfId="0" applyNumberFormat="1" applyFont="1" applyFill="1" applyBorder="1" applyAlignment="1" applyProtection="1">
      <alignment vertical="center"/>
      <protection locked="0"/>
    </xf>
    <xf numFmtId="14" fontId="16" fillId="4" borderId="75" xfId="0" applyNumberFormat="1" applyFont="1" applyFill="1" applyBorder="1" applyAlignment="1" applyProtection="1">
      <alignment vertical="center"/>
      <protection locked="0"/>
    </xf>
    <xf numFmtId="0" fontId="14" fillId="0" borderId="49" xfId="0" applyFont="1" applyBorder="1" applyAlignment="1">
      <alignment vertical="center" wrapText="1"/>
    </xf>
    <xf numFmtId="0" fontId="14" fillId="0" borderId="50" xfId="0" applyFont="1" applyBorder="1" applyAlignment="1">
      <alignment vertical="center" wrapText="1"/>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7" xfId="0" applyFont="1" applyBorder="1" applyAlignment="1">
      <alignment horizontal="center" vertical="center" wrapText="1"/>
    </xf>
    <xf numFmtId="0" fontId="7" fillId="0" borderId="10" xfId="0" applyFont="1" applyBorder="1" applyAlignment="1">
      <alignment horizontal="center" vertical="center" wrapText="1"/>
    </xf>
    <xf numFmtId="0" fontId="1" fillId="0" borderId="0" xfId="0" applyFont="1" applyFill="1" applyBorder="1" applyAlignment="1">
      <alignment horizontal="left"/>
    </xf>
    <xf numFmtId="0" fontId="1" fillId="0" borderId="35" xfId="0" applyFont="1" applyFill="1" applyBorder="1" applyAlignment="1">
      <alignment horizontal="left"/>
    </xf>
    <xf numFmtId="0" fontId="7" fillId="0" borderId="0" xfId="0" applyFont="1" applyBorder="1" applyAlignment="1">
      <alignment horizontal="center"/>
    </xf>
    <xf numFmtId="0" fontId="1" fillId="0" borderId="0" xfId="0" applyFont="1" applyBorder="1" applyAlignment="1"/>
    <xf numFmtId="0" fontId="7" fillId="0" borderId="37" xfId="0" applyFont="1" applyBorder="1" applyAlignment="1"/>
    <xf numFmtId="0" fontId="14" fillId="0" borderId="26" xfId="0" applyFont="1" applyBorder="1" applyAlignment="1"/>
    <xf numFmtId="0" fontId="7" fillId="0" borderId="0" xfId="0" applyFont="1" applyFill="1" applyBorder="1" applyAlignment="1">
      <alignment horizontal="center"/>
    </xf>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24" xfId="0" applyBorder="1" applyAlignment="1">
      <alignment horizontal="left" vertical="top" wrapText="1"/>
    </xf>
    <xf numFmtId="0" fontId="0" fillId="0" borderId="151" xfId="0" applyBorder="1" applyAlignment="1">
      <alignment horizontal="left" vertical="top" wrapText="1"/>
    </xf>
    <xf numFmtId="0" fontId="0" fillId="0" borderId="152" xfId="0" applyBorder="1" applyAlignment="1">
      <alignment horizontal="left" vertical="top" wrapText="1"/>
    </xf>
    <xf numFmtId="49" fontId="1" fillId="0" borderId="155" xfId="0" applyNumberFormat="1" applyFont="1" applyBorder="1" applyAlignment="1"/>
    <xf numFmtId="0" fontId="0" fillId="0" borderId="155" xfId="0" applyBorder="1" applyAlignment="1"/>
    <xf numFmtId="0" fontId="0" fillId="0" borderId="153" xfId="0" applyBorder="1" applyAlignment="1"/>
    <xf numFmtId="49" fontId="1" fillId="0" borderId="0" xfId="0" applyNumberFormat="1" applyFont="1" applyAlignment="1"/>
    <xf numFmtId="0" fontId="0" fillId="0" borderId="0" xfId="0" applyAlignment="1"/>
    <xf numFmtId="0" fontId="7" fillId="0" borderId="3" xfId="0" applyFont="1" applyBorder="1" applyAlignment="1">
      <alignment horizontal="center" textRotation="180"/>
    </xf>
    <xf numFmtId="0" fontId="88" fillId="0" borderId="3" xfId="0" applyFont="1" applyBorder="1" applyAlignment="1">
      <alignment horizontal="center" textRotation="180"/>
    </xf>
    <xf numFmtId="0" fontId="88" fillId="0" borderId="25" xfId="0" applyFont="1" applyBorder="1" applyAlignment="1">
      <alignment horizontal="center" textRotation="180"/>
    </xf>
    <xf numFmtId="0" fontId="16" fillId="4" borderId="42" xfId="0" applyFont="1" applyFill="1" applyBorder="1" applyAlignment="1" applyProtection="1">
      <alignment vertical="center"/>
      <protection locked="0"/>
    </xf>
    <xf numFmtId="0" fontId="14" fillId="0" borderId="48" xfId="0" applyFont="1" applyBorder="1" applyAlignment="1">
      <alignment horizontal="centerContinuous" vertical="center" wrapText="1"/>
    </xf>
    <xf numFmtId="0" fontId="14" fillId="0" borderId="49" xfId="0" applyFont="1" applyBorder="1" applyAlignment="1">
      <alignment horizontal="centerContinuous" vertical="center" wrapText="1"/>
    </xf>
    <xf numFmtId="0" fontId="14" fillId="0" borderId="50" xfId="0" applyFont="1" applyBorder="1" applyAlignment="1">
      <alignment horizontal="centerContinuous" vertical="center" wrapText="1"/>
    </xf>
    <xf numFmtId="0" fontId="14" fillId="0" borderId="12" xfId="0" applyFont="1" applyBorder="1" applyAlignment="1">
      <alignment horizontal="center" vertical="center" wrapText="1"/>
    </xf>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35</xdr:row>
      <xdr:rowOff>257175</xdr:rowOff>
    </xdr:from>
    <xdr:to>
      <xdr:col>6</xdr:col>
      <xdr:colOff>0</xdr:colOff>
      <xdr:row>42</xdr:row>
      <xdr:rowOff>161925</xdr:rowOff>
    </xdr:to>
    <xdr:sp macro="" textlink="">
      <xdr:nvSpPr>
        <xdr:cNvPr id="3089" name="AutoShape 17"/>
        <xdr:cNvSpPr>
          <a:spLocks noChangeArrowheads="1"/>
        </xdr:cNvSpPr>
      </xdr:nvSpPr>
      <xdr:spPr bwMode="auto">
        <a:xfrm>
          <a:off x="7410450" y="10125075"/>
          <a:ext cx="0" cy="298132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37</xdr:row>
      <xdr:rowOff>304800</xdr:rowOff>
    </xdr:from>
    <xdr:to>
      <xdr:col>7</xdr:col>
      <xdr:colOff>0</xdr:colOff>
      <xdr:row>43</xdr:row>
      <xdr:rowOff>323850</xdr:rowOff>
    </xdr:to>
    <xdr:sp macro="" textlink="">
      <xdr:nvSpPr>
        <xdr:cNvPr id="3090" name="AutoShape 18"/>
        <xdr:cNvSpPr>
          <a:spLocks noChangeArrowheads="1"/>
        </xdr:cNvSpPr>
      </xdr:nvSpPr>
      <xdr:spPr bwMode="auto">
        <a:xfrm>
          <a:off x="8877300" y="10944225"/>
          <a:ext cx="0" cy="270510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66675</xdr:colOff>
      <xdr:row>1</xdr:row>
      <xdr:rowOff>142875</xdr:rowOff>
    </xdr:from>
    <xdr:to>
      <xdr:col>3</xdr:col>
      <xdr:colOff>542925</xdr:colOff>
      <xdr:row>2</xdr:row>
      <xdr:rowOff>304800</xdr:rowOff>
    </xdr:to>
    <xdr:pic>
      <xdr:nvPicPr>
        <xdr:cNvPr id="3125" name="Picture 5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00075"/>
          <a:ext cx="28098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21</xdr:row>
      <xdr:rowOff>38100</xdr:rowOff>
    </xdr:from>
    <xdr:to>
      <xdr:col>13</xdr:col>
      <xdr:colOff>228600</xdr:colOff>
      <xdr:row>22</xdr:row>
      <xdr:rowOff>161925</xdr:rowOff>
    </xdr:to>
    <xdr:sp macro="" textlink="">
      <xdr:nvSpPr>
        <xdr:cNvPr id="12290" name="AutoShape 2"/>
        <xdr:cNvSpPr>
          <a:spLocks/>
        </xdr:cNvSpPr>
      </xdr:nvSpPr>
      <xdr:spPr bwMode="auto">
        <a:xfrm>
          <a:off x="9067800" y="5038725"/>
          <a:ext cx="190500" cy="390525"/>
        </a:xfrm>
        <a:prstGeom prst="rightBrace">
          <a:avLst>
            <a:gd name="adj1" fmla="val 17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24</xdr:row>
      <xdr:rowOff>66675</xdr:rowOff>
    </xdr:from>
    <xdr:to>
      <xdr:col>13</xdr:col>
      <xdr:colOff>219075</xdr:colOff>
      <xdr:row>25</xdr:row>
      <xdr:rowOff>180975</xdr:rowOff>
    </xdr:to>
    <xdr:sp macro="" textlink="">
      <xdr:nvSpPr>
        <xdr:cNvPr id="12291" name="AutoShape 3"/>
        <xdr:cNvSpPr>
          <a:spLocks/>
        </xdr:cNvSpPr>
      </xdr:nvSpPr>
      <xdr:spPr bwMode="auto">
        <a:xfrm>
          <a:off x="9058275" y="57245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27</xdr:row>
      <xdr:rowOff>66675</xdr:rowOff>
    </xdr:from>
    <xdr:to>
      <xdr:col>13</xdr:col>
      <xdr:colOff>228600</xdr:colOff>
      <xdr:row>29</xdr:row>
      <xdr:rowOff>9525</xdr:rowOff>
    </xdr:to>
    <xdr:sp macro="" textlink="">
      <xdr:nvSpPr>
        <xdr:cNvPr id="12292" name="AutoShape 4"/>
        <xdr:cNvSpPr>
          <a:spLocks/>
        </xdr:cNvSpPr>
      </xdr:nvSpPr>
      <xdr:spPr bwMode="auto">
        <a:xfrm>
          <a:off x="9067800" y="62293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43</xdr:row>
      <xdr:rowOff>28575</xdr:rowOff>
    </xdr:from>
    <xdr:to>
      <xdr:col>13</xdr:col>
      <xdr:colOff>190500</xdr:colOff>
      <xdr:row>44</xdr:row>
      <xdr:rowOff>152400</xdr:rowOff>
    </xdr:to>
    <xdr:sp macro="" textlink="">
      <xdr:nvSpPr>
        <xdr:cNvPr id="12293" name="AutoShape 5"/>
        <xdr:cNvSpPr>
          <a:spLocks/>
        </xdr:cNvSpPr>
      </xdr:nvSpPr>
      <xdr:spPr bwMode="auto">
        <a:xfrm>
          <a:off x="9029700" y="91630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46</xdr:row>
      <xdr:rowOff>28575</xdr:rowOff>
    </xdr:from>
    <xdr:to>
      <xdr:col>13</xdr:col>
      <xdr:colOff>190500</xdr:colOff>
      <xdr:row>47</xdr:row>
      <xdr:rowOff>152400</xdr:rowOff>
    </xdr:to>
    <xdr:sp macro="" textlink="">
      <xdr:nvSpPr>
        <xdr:cNvPr id="12294" name="AutoShape 6"/>
        <xdr:cNvSpPr>
          <a:spLocks/>
        </xdr:cNvSpPr>
      </xdr:nvSpPr>
      <xdr:spPr bwMode="auto">
        <a:xfrm>
          <a:off x="9029700" y="96583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30</xdr:row>
      <xdr:rowOff>66675</xdr:rowOff>
    </xdr:from>
    <xdr:to>
      <xdr:col>13</xdr:col>
      <xdr:colOff>228600</xdr:colOff>
      <xdr:row>32</xdr:row>
      <xdr:rowOff>0</xdr:rowOff>
    </xdr:to>
    <xdr:sp macro="" textlink="">
      <xdr:nvSpPr>
        <xdr:cNvPr id="12295" name="AutoShape 7"/>
        <xdr:cNvSpPr>
          <a:spLocks/>
        </xdr:cNvSpPr>
      </xdr:nvSpPr>
      <xdr:spPr bwMode="auto">
        <a:xfrm>
          <a:off x="9067800" y="67437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0</xdr:row>
      <xdr:rowOff>142875</xdr:rowOff>
    </xdr:from>
    <xdr:to>
      <xdr:col>2</xdr:col>
      <xdr:colOff>0</xdr:colOff>
      <xdr:row>1</xdr:row>
      <xdr:rowOff>333375</xdr:rowOff>
    </xdr:to>
    <xdr:pic>
      <xdr:nvPicPr>
        <xdr:cNvPr id="12296"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2669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38100</xdr:colOff>
      <xdr:row>33</xdr:row>
      <xdr:rowOff>66675</xdr:rowOff>
    </xdr:from>
    <xdr:to>
      <xdr:col>13</xdr:col>
      <xdr:colOff>228600</xdr:colOff>
      <xdr:row>35</xdr:row>
      <xdr:rowOff>0</xdr:rowOff>
    </xdr:to>
    <xdr:sp macro="" textlink="">
      <xdr:nvSpPr>
        <xdr:cNvPr id="12297" name="AutoShape 9"/>
        <xdr:cNvSpPr>
          <a:spLocks/>
        </xdr:cNvSpPr>
      </xdr:nvSpPr>
      <xdr:spPr bwMode="auto">
        <a:xfrm>
          <a:off x="9067800" y="73247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xdr:colOff>
      <xdr:row>20</xdr:row>
      <xdr:rowOff>38100</xdr:rowOff>
    </xdr:from>
    <xdr:to>
      <xdr:col>13</xdr:col>
      <xdr:colOff>228600</xdr:colOff>
      <xdr:row>21</xdr:row>
      <xdr:rowOff>161925</xdr:rowOff>
    </xdr:to>
    <xdr:sp macro="" textlink="">
      <xdr:nvSpPr>
        <xdr:cNvPr id="11266" name="AutoShape 2"/>
        <xdr:cNvSpPr>
          <a:spLocks/>
        </xdr:cNvSpPr>
      </xdr:nvSpPr>
      <xdr:spPr bwMode="auto">
        <a:xfrm>
          <a:off x="8924925" y="4733925"/>
          <a:ext cx="190500" cy="409575"/>
        </a:xfrm>
        <a:prstGeom prst="rightBrace">
          <a:avLst>
            <a:gd name="adj1" fmla="val 17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23</xdr:row>
      <xdr:rowOff>66675</xdr:rowOff>
    </xdr:from>
    <xdr:to>
      <xdr:col>13</xdr:col>
      <xdr:colOff>219075</xdr:colOff>
      <xdr:row>24</xdr:row>
      <xdr:rowOff>180975</xdr:rowOff>
    </xdr:to>
    <xdr:sp macro="" textlink="">
      <xdr:nvSpPr>
        <xdr:cNvPr id="11267" name="AutoShape 3"/>
        <xdr:cNvSpPr>
          <a:spLocks/>
        </xdr:cNvSpPr>
      </xdr:nvSpPr>
      <xdr:spPr bwMode="auto">
        <a:xfrm>
          <a:off x="8915400" y="54387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26</xdr:row>
      <xdr:rowOff>66675</xdr:rowOff>
    </xdr:from>
    <xdr:to>
      <xdr:col>13</xdr:col>
      <xdr:colOff>228600</xdr:colOff>
      <xdr:row>28</xdr:row>
      <xdr:rowOff>9525</xdr:rowOff>
    </xdr:to>
    <xdr:sp macro="" textlink="">
      <xdr:nvSpPr>
        <xdr:cNvPr id="11268" name="AutoShape 4"/>
        <xdr:cNvSpPr>
          <a:spLocks/>
        </xdr:cNvSpPr>
      </xdr:nvSpPr>
      <xdr:spPr bwMode="auto">
        <a:xfrm>
          <a:off x="8924925" y="59436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37</xdr:row>
      <xdr:rowOff>28575</xdr:rowOff>
    </xdr:from>
    <xdr:to>
      <xdr:col>13</xdr:col>
      <xdr:colOff>190500</xdr:colOff>
      <xdr:row>38</xdr:row>
      <xdr:rowOff>152400</xdr:rowOff>
    </xdr:to>
    <xdr:sp macro="" textlink="">
      <xdr:nvSpPr>
        <xdr:cNvPr id="11269" name="AutoShape 5"/>
        <xdr:cNvSpPr>
          <a:spLocks/>
        </xdr:cNvSpPr>
      </xdr:nvSpPr>
      <xdr:spPr bwMode="auto">
        <a:xfrm>
          <a:off x="8886825" y="80200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40</xdr:row>
      <xdr:rowOff>28575</xdr:rowOff>
    </xdr:from>
    <xdr:to>
      <xdr:col>13</xdr:col>
      <xdr:colOff>190500</xdr:colOff>
      <xdr:row>41</xdr:row>
      <xdr:rowOff>152400</xdr:rowOff>
    </xdr:to>
    <xdr:sp macro="" textlink="">
      <xdr:nvSpPr>
        <xdr:cNvPr id="11270" name="AutoShape 6"/>
        <xdr:cNvSpPr>
          <a:spLocks/>
        </xdr:cNvSpPr>
      </xdr:nvSpPr>
      <xdr:spPr bwMode="auto">
        <a:xfrm>
          <a:off x="8886825" y="852487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29</xdr:row>
      <xdr:rowOff>66675</xdr:rowOff>
    </xdr:from>
    <xdr:to>
      <xdr:col>13</xdr:col>
      <xdr:colOff>228600</xdr:colOff>
      <xdr:row>31</xdr:row>
      <xdr:rowOff>0</xdr:rowOff>
    </xdr:to>
    <xdr:sp macro="" textlink="">
      <xdr:nvSpPr>
        <xdr:cNvPr id="11273" name="AutoShape 9"/>
        <xdr:cNvSpPr>
          <a:spLocks/>
        </xdr:cNvSpPr>
      </xdr:nvSpPr>
      <xdr:spPr bwMode="auto">
        <a:xfrm>
          <a:off x="8924925" y="64579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304800</xdr:colOff>
      <xdr:row>0</xdr:row>
      <xdr:rowOff>152400</xdr:rowOff>
    </xdr:from>
    <xdr:to>
      <xdr:col>1</xdr:col>
      <xdr:colOff>1381125</xdr:colOff>
      <xdr:row>1</xdr:row>
      <xdr:rowOff>352425</xdr:rowOff>
    </xdr:to>
    <xdr:pic>
      <xdr:nvPicPr>
        <xdr:cNvPr id="11274"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52400"/>
          <a:ext cx="22669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38100</xdr:colOff>
      <xdr:row>32</xdr:row>
      <xdr:rowOff>66675</xdr:rowOff>
    </xdr:from>
    <xdr:to>
      <xdr:col>13</xdr:col>
      <xdr:colOff>228600</xdr:colOff>
      <xdr:row>34</xdr:row>
      <xdr:rowOff>0</xdr:rowOff>
    </xdr:to>
    <xdr:sp macro="" textlink="">
      <xdr:nvSpPr>
        <xdr:cNvPr id="11275" name="AutoShape 11"/>
        <xdr:cNvSpPr>
          <a:spLocks/>
        </xdr:cNvSpPr>
      </xdr:nvSpPr>
      <xdr:spPr bwMode="auto">
        <a:xfrm>
          <a:off x="8924925" y="703897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4</xdr:row>
      <xdr:rowOff>28575</xdr:rowOff>
    </xdr:from>
    <xdr:to>
      <xdr:col>9</xdr:col>
      <xdr:colOff>28575</xdr:colOff>
      <xdr:row>4</xdr:row>
      <xdr:rowOff>333375</xdr:rowOff>
    </xdr:to>
    <xdr:sp macro="" textlink="">
      <xdr:nvSpPr>
        <xdr:cNvPr id="5123" name="Line 3"/>
        <xdr:cNvSpPr>
          <a:spLocks noChangeShapeType="1"/>
        </xdr:cNvSpPr>
      </xdr:nvSpPr>
      <xdr:spPr bwMode="auto">
        <a:xfrm>
          <a:off x="6553200" y="1457325"/>
          <a:ext cx="82867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28575</xdr:colOff>
      <xdr:row>4</xdr:row>
      <xdr:rowOff>9525</xdr:rowOff>
    </xdr:from>
    <xdr:to>
      <xdr:col>8</xdr:col>
      <xdr:colOff>800100</xdr:colOff>
      <xdr:row>5</xdr:row>
      <xdr:rowOff>0</xdr:rowOff>
    </xdr:to>
    <xdr:sp macro="" textlink="">
      <xdr:nvSpPr>
        <xdr:cNvPr id="5124" name="Line 4"/>
        <xdr:cNvSpPr>
          <a:spLocks noChangeShapeType="1"/>
        </xdr:cNvSpPr>
      </xdr:nvSpPr>
      <xdr:spPr bwMode="auto">
        <a:xfrm flipH="1">
          <a:off x="6572250" y="1438275"/>
          <a:ext cx="7715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86"/>
  <sheetViews>
    <sheetView topLeftCell="A60" zoomScaleNormal="100" workbookViewId="0">
      <selection activeCell="C68" sqref="C68"/>
    </sheetView>
  </sheetViews>
  <sheetFormatPr defaultRowHeight="15" x14ac:dyDescent="0.2"/>
  <cols>
    <col min="1" max="1" width="4" customWidth="1"/>
    <col min="2" max="2" width="71.6640625" customWidth="1"/>
  </cols>
  <sheetData>
    <row r="1" spans="1:2" ht="47.25" x14ac:dyDescent="0.2">
      <c r="A1" s="195"/>
      <c r="B1" s="202" t="s">
        <v>190</v>
      </c>
    </row>
    <row r="2" spans="1:2" x14ac:dyDescent="0.2">
      <c r="A2" s="195"/>
      <c r="B2" s="203"/>
    </row>
    <row r="3" spans="1:2" ht="15.75" x14ac:dyDescent="0.2">
      <c r="A3" s="195"/>
      <c r="B3" s="202" t="s">
        <v>177</v>
      </c>
    </row>
    <row r="4" spans="1:2" x14ac:dyDescent="0.2">
      <c r="A4" s="195"/>
      <c r="B4" s="195"/>
    </row>
    <row r="5" spans="1:2" x14ac:dyDescent="0.2">
      <c r="A5" s="195"/>
      <c r="B5" s="204" t="s">
        <v>205</v>
      </c>
    </row>
    <row r="6" spans="1:2" x14ac:dyDescent="0.2">
      <c r="A6" s="195"/>
      <c r="B6" s="204"/>
    </row>
    <row r="7" spans="1:2" ht="38.25" x14ac:dyDescent="0.2">
      <c r="A7" s="198">
        <v>1</v>
      </c>
      <c r="B7" s="199" t="s">
        <v>208</v>
      </c>
    </row>
    <row r="8" spans="1:2" x14ac:dyDescent="0.2">
      <c r="A8" s="198"/>
    </row>
    <row r="9" spans="1:2" ht="51" x14ac:dyDescent="0.2">
      <c r="A9" s="198">
        <v>2</v>
      </c>
      <c r="B9" s="200" t="s">
        <v>236</v>
      </c>
    </row>
    <row r="10" spans="1:2" x14ac:dyDescent="0.2">
      <c r="A10" s="198"/>
      <c r="B10" s="200"/>
    </row>
    <row r="11" spans="1:2" ht="25.5" x14ac:dyDescent="0.2">
      <c r="A11" s="198">
        <f>A9+1</f>
        <v>3</v>
      </c>
      <c r="B11" s="199" t="s">
        <v>191</v>
      </c>
    </row>
    <row r="12" spans="1:2" x14ac:dyDescent="0.2">
      <c r="A12" s="198"/>
      <c r="B12" s="199"/>
    </row>
    <row r="13" spans="1:2" ht="25.5" x14ac:dyDescent="0.2">
      <c r="A13" s="198">
        <f>A11+1</f>
        <v>4</v>
      </c>
      <c r="B13" s="199" t="s">
        <v>192</v>
      </c>
    </row>
    <row r="14" spans="1:2" x14ac:dyDescent="0.2">
      <c r="A14" s="198"/>
      <c r="B14" s="199"/>
    </row>
    <row r="15" spans="1:2" ht="25.5" x14ac:dyDescent="0.2">
      <c r="A15" s="198">
        <f>A13+1</f>
        <v>5</v>
      </c>
      <c r="B15" s="200" t="s">
        <v>193</v>
      </c>
    </row>
    <row r="16" spans="1:2" x14ac:dyDescent="0.2">
      <c r="A16" s="198"/>
      <c r="B16" s="200"/>
    </row>
    <row r="17" spans="1:2" ht="25.5" x14ac:dyDescent="0.2">
      <c r="A17" s="198">
        <f>A15+1</f>
        <v>6</v>
      </c>
      <c r="B17" s="199" t="s">
        <v>194</v>
      </c>
    </row>
    <row r="18" spans="1:2" x14ac:dyDescent="0.2">
      <c r="A18" s="198"/>
      <c r="B18" s="195"/>
    </row>
    <row r="19" spans="1:2" ht="51" x14ac:dyDescent="0.2">
      <c r="A19" s="198">
        <f>A17+1</f>
        <v>7</v>
      </c>
      <c r="B19" s="199" t="s">
        <v>195</v>
      </c>
    </row>
    <row r="20" spans="1:2" x14ac:dyDescent="0.2">
      <c r="A20" s="198"/>
      <c r="B20" s="199"/>
    </row>
    <row r="21" spans="1:2" ht="25.5" x14ac:dyDescent="0.2">
      <c r="A21" s="198">
        <f>A19+1</f>
        <v>8</v>
      </c>
      <c r="B21" s="199" t="s">
        <v>196</v>
      </c>
    </row>
    <row r="22" spans="1:2" x14ac:dyDescent="0.2">
      <c r="A22" s="198"/>
      <c r="B22" s="199"/>
    </row>
    <row r="23" spans="1:2" ht="25.5" x14ac:dyDescent="0.2">
      <c r="A23" s="198">
        <f>A21+1</f>
        <v>9</v>
      </c>
      <c r="B23" s="197" t="s">
        <v>197</v>
      </c>
    </row>
    <row r="24" spans="1:2" x14ac:dyDescent="0.2">
      <c r="A24" s="198"/>
      <c r="B24" s="197"/>
    </row>
    <row r="25" spans="1:2" ht="38.25" x14ac:dyDescent="0.2">
      <c r="A25" s="198">
        <f>A23+1</f>
        <v>10</v>
      </c>
      <c r="B25" s="197" t="s">
        <v>198</v>
      </c>
    </row>
    <row r="26" spans="1:2" x14ac:dyDescent="0.2">
      <c r="A26" s="198"/>
      <c r="B26" s="197"/>
    </row>
    <row r="27" spans="1:2" ht="25.5" x14ac:dyDescent="0.2">
      <c r="A27" s="198">
        <f>A25+1</f>
        <v>11</v>
      </c>
      <c r="B27" s="199" t="s">
        <v>199</v>
      </c>
    </row>
    <row r="28" spans="1:2" x14ac:dyDescent="0.2">
      <c r="A28" s="198"/>
      <c r="B28" s="199"/>
    </row>
    <row r="29" spans="1:2" ht="25.5" x14ac:dyDescent="0.2">
      <c r="A29" s="198">
        <f>A27+1</f>
        <v>12</v>
      </c>
      <c r="B29" s="196" t="s">
        <v>200</v>
      </c>
    </row>
    <row r="30" spans="1:2" x14ac:dyDescent="0.2">
      <c r="A30" s="198"/>
      <c r="B30" s="196"/>
    </row>
    <row r="31" spans="1:2" ht="25.5" x14ac:dyDescent="0.2">
      <c r="A31" s="198">
        <f>A29+1</f>
        <v>13</v>
      </c>
      <c r="B31" s="196" t="s">
        <v>201</v>
      </c>
    </row>
    <row r="32" spans="1:2" x14ac:dyDescent="0.2">
      <c r="A32" s="198"/>
      <c r="B32" s="195"/>
    </row>
    <row r="33" spans="1:2" ht="25.5" x14ac:dyDescent="0.2">
      <c r="A33" s="198">
        <f>A31+1</f>
        <v>14</v>
      </c>
      <c r="B33" s="197" t="s">
        <v>271</v>
      </c>
    </row>
    <row r="34" spans="1:2" x14ac:dyDescent="0.2">
      <c r="A34" s="198"/>
      <c r="B34" s="195"/>
    </row>
    <row r="35" spans="1:2" x14ac:dyDescent="0.2">
      <c r="A35" s="198">
        <f>A33+1</f>
        <v>15</v>
      </c>
      <c r="B35" s="199" t="s">
        <v>237</v>
      </c>
    </row>
    <row r="36" spans="1:2" x14ac:dyDescent="0.2">
      <c r="A36" s="198"/>
    </row>
    <row r="37" spans="1:2" x14ac:dyDescent="0.2">
      <c r="A37" s="198">
        <f>A35+1</f>
        <v>16</v>
      </c>
      <c r="B37" s="223" t="s">
        <v>223</v>
      </c>
    </row>
    <row r="39" spans="1:2" x14ac:dyDescent="0.2">
      <c r="A39" s="198"/>
      <c r="B39" s="223"/>
    </row>
    <row r="40" spans="1:2" x14ac:dyDescent="0.2">
      <c r="A40" s="198"/>
      <c r="B40" s="204" t="s">
        <v>182</v>
      </c>
    </row>
    <row r="41" spans="1:2" x14ac:dyDescent="0.2">
      <c r="A41" s="198"/>
      <c r="B41" s="195"/>
    </row>
    <row r="42" spans="1:2" x14ac:dyDescent="0.2">
      <c r="A42" s="198">
        <v>1</v>
      </c>
      <c r="B42" s="195" t="s">
        <v>183</v>
      </c>
    </row>
    <row r="43" spans="1:2" x14ac:dyDescent="0.2">
      <c r="A43" s="198"/>
      <c r="B43" s="195"/>
    </row>
    <row r="44" spans="1:2" ht="25.5" x14ac:dyDescent="0.2">
      <c r="A44" s="198">
        <f>A42+1</f>
        <v>2</v>
      </c>
      <c r="B44" s="200" t="s">
        <v>202</v>
      </c>
    </row>
    <row r="45" spans="1:2" x14ac:dyDescent="0.2">
      <c r="A45" s="198"/>
    </row>
    <row r="46" spans="1:2" x14ac:dyDescent="0.2">
      <c r="A46" s="198">
        <f>A44+1</f>
        <v>3</v>
      </c>
      <c r="B46" s="245" t="s">
        <v>238</v>
      </c>
    </row>
    <row r="47" spans="1:2" x14ac:dyDescent="0.2">
      <c r="A47" s="198"/>
    </row>
    <row r="48" spans="1:2" ht="25.5" x14ac:dyDescent="0.2">
      <c r="A48" s="198">
        <f>A46+1</f>
        <v>4</v>
      </c>
      <c r="B48" s="195" t="s">
        <v>178</v>
      </c>
    </row>
    <row r="49" spans="1:2" x14ac:dyDescent="0.2">
      <c r="A49" s="198"/>
    </row>
    <row r="50" spans="1:2" ht="25.5" x14ac:dyDescent="0.2">
      <c r="A50" s="198">
        <f>A48+1</f>
        <v>5</v>
      </c>
      <c r="B50" s="195" t="s">
        <v>184</v>
      </c>
    </row>
    <row r="51" spans="1:2" x14ac:dyDescent="0.2">
      <c r="A51" s="198"/>
      <c r="B51" s="195"/>
    </row>
    <row r="52" spans="1:2" ht="51" x14ac:dyDescent="0.2">
      <c r="A52" s="198">
        <f>A50+1</f>
        <v>6</v>
      </c>
      <c r="B52" s="196" t="s">
        <v>179</v>
      </c>
    </row>
    <row r="53" spans="1:2" x14ac:dyDescent="0.2">
      <c r="A53" s="198"/>
      <c r="B53" s="195"/>
    </row>
    <row r="54" spans="1:2" x14ac:dyDescent="0.2">
      <c r="A54" s="198">
        <f>A52+1</f>
        <v>7</v>
      </c>
      <c r="B54" s="195" t="s">
        <v>185</v>
      </c>
    </row>
    <row r="55" spans="1:2" x14ac:dyDescent="0.2">
      <c r="A55" s="198"/>
    </row>
    <row r="56" spans="1:2" ht="51" x14ac:dyDescent="0.2">
      <c r="A56" s="198">
        <f>A54+1</f>
        <v>8</v>
      </c>
      <c r="B56" s="196" t="s">
        <v>181</v>
      </c>
    </row>
    <row r="57" spans="1:2" x14ac:dyDescent="0.2">
      <c r="A57" s="198"/>
      <c r="B57" s="196"/>
    </row>
    <row r="58" spans="1:2" ht="38.25" x14ac:dyDescent="0.2">
      <c r="A58" s="198">
        <f>A56+1</f>
        <v>9</v>
      </c>
      <c r="B58" s="196" t="s">
        <v>186</v>
      </c>
    </row>
    <row r="59" spans="1:2" x14ac:dyDescent="0.2">
      <c r="A59" s="198"/>
      <c r="B59" s="196"/>
    </row>
    <row r="60" spans="1:2" ht="38.25" x14ac:dyDescent="0.2">
      <c r="A60" s="198">
        <f>A58+1</f>
        <v>10</v>
      </c>
      <c r="B60" s="195" t="s">
        <v>180</v>
      </c>
    </row>
    <row r="61" spans="1:2" x14ac:dyDescent="0.2">
      <c r="A61" s="201"/>
    </row>
    <row r="62" spans="1:2" ht="25.5" x14ac:dyDescent="0.2">
      <c r="A62" s="198">
        <f>A60+1</f>
        <v>11</v>
      </c>
      <c r="B62" s="199" t="s">
        <v>203</v>
      </c>
    </row>
    <row r="63" spans="1:2" x14ac:dyDescent="0.2">
      <c r="A63" s="201"/>
      <c r="B63" s="199"/>
    </row>
    <row r="64" spans="1:2" ht="38.25" x14ac:dyDescent="0.2">
      <c r="A64" s="198">
        <f>A62+1</f>
        <v>12</v>
      </c>
      <c r="B64" s="200" t="s">
        <v>204</v>
      </c>
    </row>
    <row r="66" spans="1:2" ht="15.75" x14ac:dyDescent="0.2">
      <c r="A66" s="966" t="s">
        <v>45</v>
      </c>
      <c r="B66" s="967" t="s">
        <v>472</v>
      </c>
    </row>
    <row r="67" spans="1:2" x14ac:dyDescent="0.2">
      <c r="A67" s="968"/>
      <c r="B67" s="203"/>
    </row>
    <row r="68" spans="1:2" ht="45" x14ac:dyDescent="0.2">
      <c r="A68" s="968"/>
      <c r="B68" s="969" t="s">
        <v>473</v>
      </c>
    </row>
    <row r="69" spans="1:2" x14ac:dyDescent="0.2">
      <c r="A69" s="968"/>
      <c r="B69" s="203"/>
    </row>
    <row r="70" spans="1:2" x14ac:dyDescent="0.2">
      <c r="A70" s="970" t="s">
        <v>390</v>
      </c>
      <c r="B70" s="971" t="s">
        <v>474</v>
      </c>
    </row>
    <row r="71" spans="1:2" x14ac:dyDescent="0.2">
      <c r="A71" s="970"/>
      <c r="B71" s="971"/>
    </row>
    <row r="72" spans="1:2" x14ac:dyDescent="0.2">
      <c r="A72" s="970" t="s">
        <v>391</v>
      </c>
      <c r="B72" s="971" t="s">
        <v>475</v>
      </c>
    </row>
    <row r="73" spans="1:2" x14ac:dyDescent="0.2">
      <c r="A73" s="970"/>
      <c r="B73" s="971"/>
    </row>
    <row r="74" spans="1:2" ht="25.5" x14ac:dyDescent="0.2">
      <c r="A74" s="970" t="s">
        <v>392</v>
      </c>
      <c r="B74" s="971" t="s">
        <v>476</v>
      </c>
    </row>
    <row r="75" spans="1:2" x14ac:dyDescent="0.2">
      <c r="A75" s="970"/>
      <c r="B75" s="971"/>
    </row>
    <row r="76" spans="1:2" x14ac:dyDescent="0.2">
      <c r="A76" s="970" t="s">
        <v>393</v>
      </c>
      <c r="B76" s="972" t="s">
        <v>477</v>
      </c>
    </row>
    <row r="77" spans="1:2" x14ac:dyDescent="0.2">
      <c r="A77" s="970"/>
      <c r="B77" s="971"/>
    </row>
    <row r="78" spans="1:2" ht="25.5" x14ac:dyDescent="0.2">
      <c r="A78" s="970" t="s">
        <v>478</v>
      </c>
      <c r="B78" s="971" t="s">
        <v>479</v>
      </c>
    </row>
    <row r="79" spans="1:2" x14ac:dyDescent="0.2">
      <c r="A79" s="970"/>
      <c r="B79" s="971"/>
    </row>
    <row r="80" spans="1:2" ht="25.5" x14ac:dyDescent="0.2">
      <c r="A80" s="970" t="s">
        <v>480</v>
      </c>
      <c r="B80" s="972" t="s">
        <v>481</v>
      </c>
    </row>
    <row r="81" spans="1:2" x14ac:dyDescent="0.2">
      <c r="A81" s="970"/>
      <c r="B81" s="971"/>
    </row>
    <row r="82" spans="1:2" ht="25.5" x14ac:dyDescent="0.2">
      <c r="A82" s="970" t="s">
        <v>482</v>
      </c>
      <c r="B82" s="971" t="s">
        <v>483</v>
      </c>
    </row>
    <row r="83" spans="1:2" x14ac:dyDescent="0.2">
      <c r="A83" s="968"/>
      <c r="B83" s="203"/>
    </row>
    <row r="84" spans="1:2" x14ac:dyDescent="0.2">
      <c r="A84" s="968"/>
      <c r="B84" s="203"/>
    </row>
    <row r="85" spans="1:2" x14ac:dyDescent="0.2">
      <c r="A85" s="968">
        <f>A64+1</f>
        <v>13</v>
      </c>
      <c r="B85" s="203" t="s">
        <v>26</v>
      </c>
    </row>
    <row r="86" spans="1:2" ht="25.5" x14ac:dyDescent="0.2">
      <c r="A86" s="968"/>
      <c r="B86" s="973" t="s">
        <v>484</v>
      </c>
    </row>
  </sheetData>
  <phoneticPr fontId="49"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310805)&amp;C&amp;8&amp;A&amp;R&amp;8PRINT DATE: 
&amp;D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26"/>
  </sheetPr>
  <dimension ref="A1:H81"/>
  <sheetViews>
    <sheetView zoomScaleNormal="100" zoomScaleSheetLayoutView="75" workbookViewId="0">
      <selection activeCell="D3" sqref="D3"/>
    </sheetView>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8.33203125" customWidth="1"/>
    <col min="7" max="7" width="5.44140625" customWidth="1"/>
    <col min="8" max="8" width="9.5546875" bestFit="1" customWidth="1"/>
  </cols>
  <sheetData>
    <row r="1" spans="1:8" ht="18.75" thickTop="1" x14ac:dyDescent="0.2">
      <c r="A1" s="976" t="s">
        <v>38</v>
      </c>
      <c r="B1" s="343"/>
      <c r="C1" s="343"/>
      <c r="D1" s="374"/>
      <c r="E1" s="374"/>
      <c r="F1" s="343"/>
      <c r="G1" s="343"/>
      <c r="H1" s="344"/>
    </row>
    <row r="2" spans="1:8" ht="20.25" customHeight="1" x14ac:dyDescent="0.2">
      <c r="A2" s="305" t="s">
        <v>264</v>
      </c>
      <c r="B2" s="182"/>
      <c r="C2" s="182"/>
      <c r="D2" s="182"/>
      <c r="E2" s="418"/>
      <c r="F2" s="250"/>
      <c r="G2" s="182"/>
      <c r="H2" s="346"/>
    </row>
    <row r="3" spans="1:8" x14ac:dyDescent="0.2">
      <c r="A3" s="345"/>
      <c r="B3" s="1249" t="s">
        <v>37</v>
      </c>
      <c r="C3" s="1249"/>
      <c r="D3" s="975">
        <f>'Input Data'!$D$19</f>
        <v>0</v>
      </c>
      <c r="E3" s="300" t="s">
        <v>207</v>
      </c>
      <c r="F3" s="974">
        <f>'Input Data'!$D$5</f>
        <v>0</v>
      </c>
      <c r="G3" s="182"/>
      <c r="H3" s="346"/>
    </row>
    <row r="4" spans="1:8" x14ac:dyDescent="0.2">
      <c r="A4" s="348" t="s">
        <v>39</v>
      </c>
      <c r="B4" s="349" t="s">
        <v>4</v>
      </c>
      <c r="C4" s="182" t="s">
        <v>40</v>
      </c>
      <c r="D4" s="350" t="s">
        <v>39</v>
      </c>
      <c r="E4" s="349" t="s">
        <v>4</v>
      </c>
      <c r="F4" s="182" t="s">
        <v>40</v>
      </c>
      <c r="G4" s="182"/>
      <c r="H4" s="346"/>
    </row>
    <row r="5" spans="1:8" x14ac:dyDescent="0.2">
      <c r="A5" s="351" t="s">
        <v>41</v>
      </c>
      <c r="B5" s="352"/>
      <c r="C5" s="352"/>
      <c r="D5" s="347" t="s">
        <v>42</v>
      </c>
      <c r="E5" s="352"/>
      <c r="F5" s="1250"/>
      <c r="G5" s="1251"/>
      <c r="H5" s="1252"/>
    </row>
    <row r="6" spans="1:8" x14ac:dyDescent="0.2">
      <c r="A6" s="351" t="s">
        <v>43</v>
      </c>
      <c r="B6" s="352"/>
      <c r="C6" s="352"/>
      <c r="D6" s="347" t="s">
        <v>44</v>
      </c>
      <c r="E6" s="353"/>
      <c r="F6" s="1250"/>
      <c r="G6" s="1251"/>
      <c r="H6" s="1252"/>
    </row>
    <row r="7" spans="1:8" x14ac:dyDescent="0.2">
      <c r="A7" s="351" t="s">
        <v>45</v>
      </c>
      <c r="B7" s="353"/>
      <c r="C7" s="352"/>
      <c r="D7" s="347" t="s">
        <v>46</v>
      </c>
      <c r="E7" s="353"/>
      <c r="F7" s="1250"/>
      <c r="G7" s="1251"/>
      <c r="H7" s="1252"/>
    </row>
    <row r="8" spans="1:8" ht="15.75" thickBot="1" x14ac:dyDescent="0.25">
      <c r="A8" s="354"/>
      <c r="B8" s="260"/>
      <c r="C8" s="260"/>
      <c r="D8" s="260"/>
      <c r="E8" s="260"/>
      <c r="F8" s="260"/>
      <c r="G8" s="260"/>
      <c r="H8" s="355"/>
    </row>
    <row r="9" spans="1:8" ht="15.75" thickTop="1" x14ac:dyDescent="0.2">
      <c r="A9" s="419" t="s">
        <v>189</v>
      </c>
      <c r="B9" s="356"/>
      <c r="C9" s="356"/>
      <c r="D9" s="356"/>
      <c r="E9" s="356"/>
      <c r="F9" s="356"/>
      <c r="G9" s="356"/>
      <c r="H9" s="420"/>
    </row>
    <row r="10" spans="1:8" ht="28.5" x14ac:dyDescent="0.2">
      <c r="A10" s="421" t="s">
        <v>4</v>
      </c>
      <c r="B10" s="358" t="s">
        <v>47</v>
      </c>
      <c r="C10" s="357" t="s">
        <v>29</v>
      </c>
      <c r="D10" s="357" t="s">
        <v>48</v>
      </c>
      <c r="E10" s="359" t="s">
        <v>49</v>
      </c>
      <c r="F10" s="357" t="s">
        <v>10</v>
      </c>
      <c r="G10" s="357" t="s">
        <v>5</v>
      </c>
      <c r="H10" s="422" t="s">
        <v>50</v>
      </c>
    </row>
    <row r="11" spans="1:8" x14ac:dyDescent="0.2">
      <c r="A11" s="423"/>
      <c r="B11" s="360"/>
      <c r="C11" s="361"/>
      <c r="D11" s="361"/>
      <c r="E11" s="361"/>
      <c r="F11" s="1008"/>
      <c r="G11" s="999"/>
      <c r="H11" s="1000">
        <f t="shared" ref="H11:H20" si="0">F11*G11</f>
        <v>0</v>
      </c>
    </row>
    <row r="12" spans="1:8" x14ac:dyDescent="0.2">
      <c r="A12" s="424"/>
      <c r="B12" s="362"/>
      <c r="C12" s="363"/>
      <c r="D12" s="363"/>
      <c r="E12" s="363"/>
      <c r="F12" s="1009"/>
      <c r="G12" s="1001"/>
      <c r="H12" s="1002">
        <f t="shared" si="0"/>
        <v>0</v>
      </c>
    </row>
    <row r="13" spans="1:8" x14ac:dyDescent="0.2">
      <c r="A13" s="425"/>
      <c r="B13" s="362"/>
      <c r="C13" s="363"/>
      <c r="D13" s="363"/>
      <c r="E13" s="363"/>
      <c r="F13" s="1009"/>
      <c r="G13" s="1001"/>
      <c r="H13" s="1002">
        <f t="shared" si="0"/>
        <v>0</v>
      </c>
    </row>
    <row r="14" spans="1:8" x14ac:dyDescent="0.2">
      <c r="A14" s="425"/>
      <c r="B14" s="362"/>
      <c r="C14" s="363"/>
      <c r="D14" s="363"/>
      <c r="E14" s="363"/>
      <c r="F14" s="1009"/>
      <c r="G14" s="1001"/>
      <c r="H14" s="1002">
        <f t="shared" si="0"/>
        <v>0</v>
      </c>
    </row>
    <row r="15" spans="1:8" x14ac:dyDescent="0.2">
      <c r="A15" s="425"/>
      <c r="B15" s="362"/>
      <c r="C15" s="363"/>
      <c r="D15" s="363"/>
      <c r="E15" s="363"/>
      <c r="F15" s="1009"/>
      <c r="G15" s="1001"/>
      <c r="H15" s="1002">
        <f t="shared" si="0"/>
        <v>0</v>
      </c>
    </row>
    <row r="16" spans="1:8" x14ac:dyDescent="0.2">
      <c r="A16" s="425"/>
      <c r="B16" s="362"/>
      <c r="C16" s="363"/>
      <c r="D16" s="363"/>
      <c r="E16" s="363"/>
      <c r="F16" s="1009"/>
      <c r="G16" s="1001"/>
      <c r="H16" s="1002">
        <f t="shared" si="0"/>
        <v>0</v>
      </c>
    </row>
    <row r="17" spans="1:8" x14ac:dyDescent="0.2">
      <c r="A17" s="425"/>
      <c r="B17" s="362"/>
      <c r="C17" s="363"/>
      <c r="D17" s="363"/>
      <c r="E17" s="363"/>
      <c r="F17" s="1009"/>
      <c r="G17" s="1001"/>
      <c r="H17" s="1002">
        <f t="shared" si="0"/>
        <v>0</v>
      </c>
    </row>
    <row r="18" spans="1:8" x14ac:dyDescent="0.2">
      <c r="A18" s="425"/>
      <c r="B18" s="362"/>
      <c r="C18" s="363"/>
      <c r="D18" s="363"/>
      <c r="E18" s="363"/>
      <c r="F18" s="1009"/>
      <c r="G18" s="1001"/>
      <c r="H18" s="1002">
        <f t="shared" si="0"/>
        <v>0</v>
      </c>
    </row>
    <row r="19" spans="1:8" x14ac:dyDescent="0.2">
      <c r="A19" s="425"/>
      <c r="B19" s="362"/>
      <c r="C19" s="363"/>
      <c r="D19" s="363"/>
      <c r="E19" s="363"/>
      <c r="F19" s="1009"/>
      <c r="G19" s="1001"/>
      <c r="H19" s="1002">
        <f t="shared" si="0"/>
        <v>0</v>
      </c>
    </row>
    <row r="20" spans="1:8" ht="15.75" thickBot="1" x14ac:dyDescent="0.25">
      <c r="A20" s="426"/>
      <c r="B20" s="365"/>
      <c r="C20" s="364"/>
      <c r="D20" s="364"/>
      <c r="E20" s="364"/>
      <c r="F20" s="1010"/>
      <c r="G20" s="1003"/>
      <c r="H20" s="1004">
        <f t="shared" si="0"/>
        <v>0</v>
      </c>
    </row>
    <row r="21" spans="1:8" ht="15.75" thickTop="1" x14ac:dyDescent="0.2">
      <c r="A21" s="351"/>
      <c r="B21" s="347"/>
      <c r="C21" s="347"/>
      <c r="D21" s="347"/>
      <c r="E21" s="347"/>
      <c r="F21" s="347"/>
      <c r="G21" s="1005" t="s">
        <v>258</v>
      </c>
      <c r="H21" s="1006">
        <f>SUM(H11:H20)</f>
        <v>0</v>
      </c>
    </row>
    <row r="22" spans="1:8" x14ac:dyDescent="0.2">
      <c r="A22" s="345"/>
      <c r="B22" s="182"/>
      <c r="C22" s="182"/>
      <c r="D22" s="182"/>
      <c r="E22" s="182"/>
      <c r="F22" s="182"/>
      <c r="G22" s="182"/>
      <c r="H22" s="442"/>
    </row>
    <row r="23" spans="1:8" x14ac:dyDescent="0.2">
      <c r="A23" s="427"/>
      <c r="B23" s="366"/>
      <c r="C23" s="366"/>
      <c r="D23" s="366"/>
      <c r="E23" s="366"/>
      <c r="F23" s="366"/>
      <c r="G23" s="367"/>
      <c r="H23" s="441"/>
    </row>
    <row r="24" spans="1:8" x14ac:dyDescent="0.2">
      <c r="A24" s="345"/>
      <c r="B24" s="182"/>
      <c r="C24" s="182"/>
      <c r="D24" s="182"/>
      <c r="E24" s="182"/>
      <c r="F24" s="182"/>
      <c r="G24" s="182"/>
      <c r="H24" s="442"/>
    </row>
    <row r="25" spans="1:8" x14ac:dyDescent="0.2">
      <c r="A25" s="419" t="s">
        <v>260</v>
      </c>
      <c r="B25" s="356"/>
      <c r="C25" s="356"/>
      <c r="D25" s="356"/>
      <c r="E25" s="356"/>
      <c r="F25" s="356"/>
      <c r="G25" s="356"/>
      <c r="H25" s="420"/>
    </row>
    <row r="26" spans="1:8" ht="30" x14ac:dyDescent="0.2">
      <c r="A26" s="428" t="s">
        <v>4</v>
      </c>
      <c r="B26" s="369" t="s">
        <v>47</v>
      </c>
      <c r="C26" s="368" t="s">
        <v>29</v>
      </c>
      <c r="D26" s="368" t="s">
        <v>48</v>
      </c>
      <c r="E26" s="370" t="s">
        <v>49</v>
      </c>
      <c r="F26" s="357" t="s">
        <v>10</v>
      </c>
      <c r="G26" s="357" t="s">
        <v>5</v>
      </c>
      <c r="H26" s="443" t="s">
        <v>50</v>
      </c>
    </row>
    <row r="27" spans="1:8" x14ac:dyDescent="0.2">
      <c r="A27" s="423"/>
      <c r="B27" s="360"/>
      <c r="C27" s="361"/>
      <c r="D27" s="361"/>
      <c r="E27" s="361"/>
      <c r="F27" s="1008"/>
      <c r="G27" s="999"/>
      <c r="H27" s="1000">
        <f t="shared" ref="H27:H39" si="1">F27*G27</f>
        <v>0</v>
      </c>
    </row>
    <row r="28" spans="1:8" x14ac:dyDescent="0.2">
      <c r="A28" s="424"/>
      <c r="B28" s="362"/>
      <c r="C28" s="363"/>
      <c r="D28" s="363"/>
      <c r="E28" s="363"/>
      <c r="F28" s="1009"/>
      <c r="G28" s="1001"/>
      <c r="H28" s="1002">
        <f t="shared" si="1"/>
        <v>0</v>
      </c>
    </row>
    <row r="29" spans="1:8" x14ac:dyDescent="0.2">
      <c r="A29" s="425"/>
      <c r="B29" s="362"/>
      <c r="C29" s="363"/>
      <c r="D29" s="363"/>
      <c r="E29" s="363"/>
      <c r="F29" s="1009"/>
      <c r="G29" s="1001"/>
      <c r="H29" s="1002">
        <f t="shared" si="1"/>
        <v>0</v>
      </c>
    </row>
    <row r="30" spans="1:8" x14ac:dyDescent="0.2">
      <c r="A30" s="425"/>
      <c r="B30" s="362"/>
      <c r="C30" s="363"/>
      <c r="D30" s="363"/>
      <c r="E30" s="363"/>
      <c r="F30" s="1009"/>
      <c r="G30" s="1001"/>
      <c r="H30" s="1002">
        <f t="shared" si="1"/>
        <v>0</v>
      </c>
    </row>
    <row r="31" spans="1:8" x14ac:dyDescent="0.2">
      <c r="A31" s="425"/>
      <c r="B31" s="362"/>
      <c r="C31" s="363"/>
      <c r="D31" s="363"/>
      <c r="E31" s="363"/>
      <c r="F31" s="1009"/>
      <c r="G31" s="1001"/>
      <c r="H31" s="1002">
        <f t="shared" si="1"/>
        <v>0</v>
      </c>
    </row>
    <row r="32" spans="1:8" x14ac:dyDescent="0.2">
      <c r="A32" s="425"/>
      <c r="B32" s="362"/>
      <c r="C32" s="363"/>
      <c r="D32" s="363"/>
      <c r="E32" s="363"/>
      <c r="F32" s="1009"/>
      <c r="G32" s="1001"/>
      <c r="H32" s="1002">
        <f t="shared" si="1"/>
        <v>0</v>
      </c>
    </row>
    <row r="33" spans="1:8" x14ac:dyDescent="0.2">
      <c r="A33" s="425"/>
      <c r="B33" s="362"/>
      <c r="C33" s="363"/>
      <c r="D33" s="363"/>
      <c r="E33" s="363"/>
      <c r="F33" s="1009"/>
      <c r="G33" s="1001"/>
      <c r="H33" s="1002">
        <f t="shared" si="1"/>
        <v>0</v>
      </c>
    </row>
    <row r="34" spans="1:8" x14ac:dyDescent="0.2">
      <c r="A34" s="425"/>
      <c r="B34" s="362"/>
      <c r="C34" s="363"/>
      <c r="D34" s="363"/>
      <c r="E34" s="363"/>
      <c r="F34" s="1009"/>
      <c r="G34" s="1001"/>
      <c r="H34" s="1002">
        <f t="shared" si="1"/>
        <v>0</v>
      </c>
    </row>
    <row r="35" spans="1:8" x14ac:dyDescent="0.2">
      <c r="A35" s="425"/>
      <c r="B35" s="362"/>
      <c r="C35" s="363"/>
      <c r="D35" s="363"/>
      <c r="E35" s="363"/>
      <c r="F35" s="1009"/>
      <c r="G35" s="1001"/>
      <c r="H35" s="1002">
        <f t="shared" si="1"/>
        <v>0</v>
      </c>
    </row>
    <row r="36" spans="1:8" x14ac:dyDescent="0.2">
      <c r="A36" s="425"/>
      <c r="B36" s="362"/>
      <c r="C36" s="363"/>
      <c r="D36" s="363"/>
      <c r="E36" s="363"/>
      <c r="F36" s="1009"/>
      <c r="G36" s="1001"/>
      <c r="H36" s="1002">
        <f t="shared" si="1"/>
        <v>0</v>
      </c>
    </row>
    <row r="37" spans="1:8" x14ac:dyDescent="0.2">
      <c r="A37" s="425"/>
      <c r="B37" s="362"/>
      <c r="C37" s="363"/>
      <c r="D37" s="363"/>
      <c r="E37" s="363"/>
      <c r="F37" s="1009"/>
      <c r="G37" s="1001"/>
      <c r="H37" s="1002">
        <f t="shared" si="1"/>
        <v>0</v>
      </c>
    </row>
    <row r="38" spans="1:8" x14ac:dyDescent="0.2">
      <c r="A38" s="425"/>
      <c r="B38" s="362"/>
      <c r="C38" s="363"/>
      <c r="D38" s="363"/>
      <c r="E38" s="363"/>
      <c r="F38" s="1009"/>
      <c r="G38" s="1001"/>
      <c r="H38" s="1002">
        <f t="shared" si="1"/>
        <v>0</v>
      </c>
    </row>
    <row r="39" spans="1:8" x14ac:dyDescent="0.2">
      <c r="A39" s="425"/>
      <c r="B39" s="362"/>
      <c r="C39" s="363"/>
      <c r="D39" s="363"/>
      <c r="E39" s="363"/>
      <c r="F39" s="1009"/>
      <c r="G39" s="1001"/>
      <c r="H39" s="1002">
        <f t="shared" si="1"/>
        <v>0</v>
      </c>
    </row>
    <row r="40" spans="1:8" x14ac:dyDescent="0.2">
      <c r="A40" s="425"/>
      <c r="B40" s="362"/>
      <c r="C40" s="363"/>
      <c r="D40" s="363"/>
      <c r="E40" s="363"/>
      <c r="F40" s="1009"/>
      <c r="G40" s="1001"/>
      <c r="H40" s="1002">
        <f>F40*G40</f>
        <v>0</v>
      </c>
    </row>
    <row r="41" spans="1:8" x14ac:dyDescent="0.2">
      <c r="A41" s="429"/>
      <c r="B41" s="371"/>
      <c r="C41" s="371"/>
      <c r="D41" s="371"/>
      <c r="E41" s="371"/>
      <c r="F41" s="371"/>
      <c r="G41" s="1007" t="s">
        <v>259</v>
      </c>
      <c r="H41" s="1006">
        <f>SUM(H27:H40)</f>
        <v>0</v>
      </c>
    </row>
    <row r="42" spans="1:8" ht="15.75" thickBot="1" x14ac:dyDescent="0.25">
      <c r="A42" s="430"/>
      <c r="B42" s="431"/>
      <c r="C42" s="431"/>
      <c r="D42" s="431"/>
      <c r="E42" s="431"/>
      <c r="F42" s="431"/>
      <c r="G42" s="432"/>
      <c r="H42" s="444"/>
    </row>
    <row r="43" spans="1:8" ht="16.5" thickTop="1" x14ac:dyDescent="0.25">
      <c r="A43" s="8"/>
      <c r="B43" s="6"/>
      <c r="C43" s="6"/>
      <c r="D43" s="6"/>
      <c r="E43" s="6"/>
      <c r="F43" s="6"/>
      <c r="G43" s="6"/>
      <c r="H43" s="445"/>
    </row>
    <row r="44" spans="1:8" x14ac:dyDescent="0.2">
      <c r="A44" s="5"/>
      <c r="B44" s="5"/>
      <c r="C44" s="5"/>
      <c r="D44" s="5"/>
      <c r="E44" s="5"/>
      <c r="F44" s="5"/>
      <c r="G44" s="5"/>
      <c r="H44" s="446"/>
    </row>
    <row r="45" spans="1:8" ht="15.75" x14ac:dyDescent="0.25">
      <c r="A45" s="6"/>
      <c r="B45" s="6"/>
      <c r="C45" s="6"/>
      <c r="D45" s="6"/>
      <c r="E45" s="6"/>
      <c r="F45" s="6"/>
      <c r="G45" s="6"/>
      <c r="H45" s="445"/>
    </row>
    <row r="46" spans="1:8" ht="15.75" x14ac:dyDescent="0.25">
      <c r="A46" s="6"/>
      <c r="B46" s="6"/>
      <c r="C46" s="6"/>
      <c r="D46" s="6"/>
      <c r="E46" s="6"/>
      <c r="F46" s="6"/>
      <c r="G46" s="6"/>
      <c r="H46" s="445"/>
    </row>
    <row r="47" spans="1:8" x14ac:dyDescent="0.2">
      <c r="H47" s="29"/>
    </row>
    <row r="48" spans="1:8" x14ac:dyDescent="0.2">
      <c r="H48" s="29"/>
    </row>
    <row r="49" spans="8:8" x14ac:dyDescent="0.2">
      <c r="H49" s="29"/>
    </row>
    <row r="50" spans="8:8" x14ac:dyDescent="0.2">
      <c r="H50" s="29"/>
    </row>
    <row r="51" spans="8:8" x14ac:dyDescent="0.2">
      <c r="H51" s="29"/>
    </row>
    <row r="52" spans="8:8" x14ac:dyDescent="0.2">
      <c r="H52" s="29"/>
    </row>
    <row r="53" spans="8:8" x14ac:dyDescent="0.2">
      <c r="H53" s="29"/>
    </row>
    <row r="54" spans="8:8" x14ac:dyDescent="0.2">
      <c r="H54" s="29"/>
    </row>
    <row r="55" spans="8:8" x14ac:dyDescent="0.2">
      <c r="H55" s="29"/>
    </row>
    <row r="56" spans="8:8" x14ac:dyDescent="0.2">
      <c r="H56" s="29"/>
    </row>
    <row r="57" spans="8:8" x14ac:dyDescent="0.2">
      <c r="H57" s="29"/>
    </row>
    <row r="58" spans="8:8" x14ac:dyDescent="0.2">
      <c r="H58" s="29"/>
    </row>
    <row r="59" spans="8:8" x14ac:dyDescent="0.2">
      <c r="H59" s="29"/>
    </row>
    <row r="60" spans="8:8" x14ac:dyDescent="0.2">
      <c r="H60" s="29"/>
    </row>
    <row r="61" spans="8:8" x14ac:dyDescent="0.2">
      <c r="H61" s="29"/>
    </row>
    <row r="62" spans="8:8" x14ac:dyDescent="0.2">
      <c r="H62" s="29"/>
    </row>
    <row r="63" spans="8:8" x14ac:dyDescent="0.2">
      <c r="H63" s="29"/>
    </row>
    <row r="64" spans="8:8" x14ac:dyDescent="0.2">
      <c r="H64" s="29"/>
    </row>
    <row r="65" spans="8:8" x14ac:dyDescent="0.2">
      <c r="H65" s="29"/>
    </row>
    <row r="66" spans="8:8" x14ac:dyDescent="0.2">
      <c r="H66" s="29"/>
    </row>
    <row r="67" spans="8:8" x14ac:dyDescent="0.2">
      <c r="H67" s="29"/>
    </row>
    <row r="68" spans="8:8" x14ac:dyDescent="0.2">
      <c r="H68" s="29"/>
    </row>
    <row r="69" spans="8:8" x14ac:dyDescent="0.2">
      <c r="H69" s="29"/>
    </row>
    <row r="70" spans="8:8" x14ac:dyDescent="0.2">
      <c r="H70" s="29"/>
    </row>
    <row r="71" spans="8:8" x14ac:dyDescent="0.2">
      <c r="H71" s="29"/>
    </row>
    <row r="72" spans="8:8" x14ac:dyDescent="0.2">
      <c r="H72" s="29"/>
    </row>
    <row r="73" spans="8:8" x14ac:dyDescent="0.2">
      <c r="H73" s="29"/>
    </row>
    <row r="74" spans="8:8" x14ac:dyDescent="0.2">
      <c r="H74" s="29"/>
    </row>
    <row r="75" spans="8:8" x14ac:dyDescent="0.2">
      <c r="H75" s="29"/>
    </row>
    <row r="76" spans="8:8" x14ac:dyDescent="0.2">
      <c r="H76" s="29"/>
    </row>
    <row r="77" spans="8:8" x14ac:dyDescent="0.2">
      <c r="H77" s="29"/>
    </row>
    <row r="78" spans="8:8" x14ac:dyDescent="0.2">
      <c r="H78" s="29"/>
    </row>
    <row r="79" spans="8:8" x14ac:dyDescent="0.2">
      <c r="H79" s="29"/>
    </row>
    <row r="80" spans="8:8" x14ac:dyDescent="0.2">
      <c r="H80" s="29"/>
    </row>
    <row r="81" spans="8:8" x14ac:dyDescent="0.2">
      <c r="H81" s="29"/>
    </row>
  </sheetData>
  <mergeCells count="4">
    <mergeCell ref="B3:C3"/>
    <mergeCell ref="F5:H5"/>
    <mergeCell ref="F6:H6"/>
    <mergeCell ref="F7:H7"/>
  </mergeCells>
  <phoneticPr fontId="49" type="noConversion"/>
  <printOptions horizontalCentered="1"/>
  <pageMargins left="0.55118110236220474" right="0.55118110236220474" top="0.78740157480314965" bottom="0.78740157480314965" header="0.51181102362204722" footer="0.51181102362204722"/>
  <pageSetup paperSize="9" scale="70" orientation="portrait" r:id="rId1"/>
  <headerFooter alignWithMargins="0">
    <oddFooter>&amp;L&amp;8&amp;F (Rev 1 of 310805)&amp;C&amp;8&amp;A&amp;R&amp;8PRINT DATE: 
&amp;D</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3"/>
  </sheetPr>
  <dimension ref="A1:H61"/>
  <sheetViews>
    <sheetView zoomScaleNormal="100" zoomScaleSheetLayoutView="75" workbookViewId="0">
      <selection activeCell="C5" sqref="C5"/>
    </sheetView>
  </sheetViews>
  <sheetFormatPr defaultRowHeight="15" x14ac:dyDescent="0.2"/>
  <cols>
    <col min="1" max="1" width="9.21875" customWidth="1"/>
    <col min="3" max="3" width="19.109375" customWidth="1"/>
    <col min="4" max="4" width="10.77734375" customWidth="1"/>
    <col min="5" max="5" width="13.77734375" customWidth="1"/>
    <col min="6" max="6" width="11" customWidth="1"/>
    <col min="7" max="7" width="12.44140625" customWidth="1"/>
    <col min="8" max="8" width="10.88671875" customWidth="1"/>
  </cols>
  <sheetData>
    <row r="1" spans="1:8" ht="18.75" thickTop="1" x14ac:dyDescent="0.2">
      <c r="A1" s="976" t="s">
        <v>85</v>
      </c>
      <c r="B1" s="262"/>
      <c r="C1" s="262"/>
      <c r="D1" s="262"/>
      <c r="E1" s="262"/>
      <c r="F1" s="262"/>
      <c r="G1" s="262"/>
      <c r="H1" s="263"/>
    </row>
    <row r="2" spans="1:8" ht="18.75" customHeight="1" x14ac:dyDescent="0.2">
      <c r="A2" s="305" t="s">
        <v>264</v>
      </c>
      <c r="B2" s="250"/>
      <c r="C2" s="250"/>
      <c r="D2" s="250"/>
      <c r="E2" s="392" t="s">
        <v>272</v>
      </c>
      <c r="F2" s="264"/>
      <c r="G2" s="264"/>
      <c r="H2" s="207"/>
    </row>
    <row r="3" spans="1:8" ht="16.5" thickBot="1" x14ac:dyDescent="0.25">
      <c r="A3" s="1218" t="s">
        <v>37</v>
      </c>
      <c r="B3" s="1219"/>
      <c r="C3" s="975">
        <f>'Input Data'!$D$19</f>
        <v>0</v>
      </c>
      <c r="D3" s="306"/>
      <c r="E3" s="306"/>
      <c r="F3" s="307" t="s">
        <v>207</v>
      </c>
      <c r="G3" s="974">
        <f>'Input Data'!$D$5</f>
        <v>0</v>
      </c>
      <c r="H3" s="267"/>
    </row>
    <row r="4" spans="1:8" ht="15.75" thickTop="1" x14ac:dyDescent="0.2">
      <c r="A4" s="289"/>
      <c r="B4" s="289"/>
      <c r="C4" s="308"/>
      <c r="D4" s="308"/>
      <c r="E4" s="308"/>
      <c r="F4" s="250"/>
      <c r="G4" s="250"/>
      <c r="H4" s="250"/>
    </row>
    <row r="5" spans="1:8" x14ac:dyDescent="0.2">
      <c r="A5" s="309" t="s">
        <v>86</v>
      </c>
      <c r="B5" s="269"/>
      <c r="C5" s="269"/>
      <c r="D5" s="269"/>
      <c r="E5" s="269"/>
      <c r="F5" s="269"/>
      <c r="G5" s="269"/>
      <c r="H5" s="270"/>
    </row>
    <row r="6" spans="1:8" ht="30" x14ac:dyDescent="0.2">
      <c r="A6" s="271" t="s">
        <v>87</v>
      </c>
      <c r="B6" s="271" t="s">
        <v>47</v>
      </c>
      <c r="C6" s="272" t="s">
        <v>29</v>
      </c>
      <c r="D6" s="273"/>
      <c r="E6" s="271" t="s">
        <v>88</v>
      </c>
      <c r="F6" s="271" t="s">
        <v>89</v>
      </c>
      <c r="G6" s="271" t="s">
        <v>5</v>
      </c>
      <c r="H6" s="271" t="s">
        <v>8</v>
      </c>
    </row>
    <row r="7" spans="1:8" x14ac:dyDescent="0.2">
      <c r="A7" s="310"/>
      <c r="B7" s="311"/>
      <c r="C7" s="312"/>
      <c r="D7" s="313"/>
      <c r="E7" s="311"/>
      <c r="F7" s="311"/>
      <c r="G7" s="319"/>
      <c r="H7" s="982">
        <f t="shared" ref="H7:H16" si="0">F7*G7</f>
        <v>0</v>
      </c>
    </row>
    <row r="8" spans="1:8" x14ac:dyDescent="0.2">
      <c r="A8" s="277"/>
      <c r="B8" s="277"/>
      <c r="C8" s="278"/>
      <c r="D8" s="280"/>
      <c r="E8" s="277"/>
      <c r="F8" s="277"/>
      <c r="G8" s="281"/>
      <c r="H8" s="983">
        <f t="shared" si="0"/>
        <v>0</v>
      </c>
    </row>
    <row r="9" spans="1:8" x14ac:dyDescent="0.2">
      <c r="A9" s="277"/>
      <c r="B9" s="277"/>
      <c r="C9" s="278"/>
      <c r="D9" s="280"/>
      <c r="E9" s="277"/>
      <c r="F9" s="277"/>
      <c r="G9" s="281"/>
      <c r="H9" s="983">
        <f t="shared" si="0"/>
        <v>0</v>
      </c>
    </row>
    <row r="10" spans="1:8" x14ac:dyDescent="0.2">
      <c r="A10" s="277"/>
      <c r="B10" s="277"/>
      <c r="C10" s="278"/>
      <c r="D10" s="280"/>
      <c r="E10" s="277"/>
      <c r="F10" s="277"/>
      <c r="G10" s="281"/>
      <c r="H10" s="983">
        <f t="shared" si="0"/>
        <v>0</v>
      </c>
    </row>
    <row r="11" spans="1:8" x14ac:dyDescent="0.2">
      <c r="A11" s="277"/>
      <c r="B11" s="277"/>
      <c r="C11" s="278"/>
      <c r="D11" s="280"/>
      <c r="E11" s="277"/>
      <c r="F11" s="277"/>
      <c r="G11" s="281"/>
      <c r="H11" s="983">
        <f t="shared" si="0"/>
        <v>0</v>
      </c>
    </row>
    <row r="12" spans="1:8" x14ac:dyDescent="0.2">
      <c r="A12" s="277"/>
      <c r="B12" s="277"/>
      <c r="C12" s="278"/>
      <c r="D12" s="280"/>
      <c r="E12" s="277"/>
      <c r="F12" s="277"/>
      <c r="G12" s="281"/>
      <c r="H12" s="983">
        <f t="shared" si="0"/>
        <v>0</v>
      </c>
    </row>
    <row r="13" spans="1:8" x14ac:dyDescent="0.2">
      <c r="A13" s="277"/>
      <c r="B13" s="277"/>
      <c r="C13" s="278"/>
      <c r="D13" s="280"/>
      <c r="E13" s="277"/>
      <c r="F13" s="277"/>
      <c r="G13" s="281"/>
      <c r="H13" s="983">
        <f t="shared" si="0"/>
        <v>0</v>
      </c>
    </row>
    <row r="14" spans="1:8" x14ac:dyDescent="0.2">
      <c r="A14" s="277"/>
      <c r="B14" s="277"/>
      <c r="C14" s="278"/>
      <c r="D14" s="280"/>
      <c r="E14" s="277"/>
      <c r="F14" s="277"/>
      <c r="G14" s="281"/>
      <c r="H14" s="983">
        <f t="shared" si="0"/>
        <v>0</v>
      </c>
    </row>
    <row r="15" spans="1:8" x14ac:dyDescent="0.2">
      <c r="A15" s="277"/>
      <c r="B15" s="277"/>
      <c r="C15" s="278"/>
      <c r="D15" s="280"/>
      <c r="E15" s="277"/>
      <c r="F15" s="277"/>
      <c r="G15" s="281"/>
      <c r="H15" s="983">
        <f t="shared" si="0"/>
        <v>0</v>
      </c>
    </row>
    <row r="16" spans="1:8" ht="15.75" thickBot="1" x14ac:dyDescent="0.25">
      <c r="A16" s="314"/>
      <c r="B16" s="314"/>
      <c r="C16" s="315"/>
      <c r="D16" s="316"/>
      <c r="E16" s="314"/>
      <c r="F16" s="314"/>
      <c r="G16" s="328"/>
      <c r="H16" s="984">
        <f t="shared" si="0"/>
        <v>0</v>
      </c>
    </row>
    <row r="17" spans="1:8" ht="20.25" customHeight="1" x14ac:dyDescent="0.2">
      <c r="A17" s="284"/>
      <c r="B17" s="285"/>
      <c r="C17" s="285"/>
      <c r="D17" s="285"/>
      <c r="E17" s="285"/>
      <c r="F17" s="285"/>
      <c r="G17" s="985" t="s">
        <v>263</v>
      </c>
      <c r="H17" s="986">
        <f>SUM(H7:H16)</f>
        <v>0</v>
      </c>
    </row>
    <row r="18" spans="1:8" x14ac:dyDescent="0.2">
      <c r="A18" s="264"/>
      <c r="B18" s="264"/>
      <c r="C18" s="264"/>
      <c r="D18" s="264"/>
      <c r="E18" s="264"/>
      <c r="F18" s="264"/>
      <c r="G18" s="264"/>
      <c r="H18" s="433"/>
    </row>
    <row r="19" spans="1:8" x14ac:dyDescent="0.2">
      <c r="A19" s="309" t="s">
        <v>90</v>
      </c>
      <c r="B19" s="317"/>
      <c r="C19" s="317"/>
      <c r="D19" s="317"/>
      <c r="E19" s="317"/>
      <c r="F19" s="317"/>
      <c r="G19" s="317"/>
      <c r="H19" s="434"/>
    </row>
    <row r="20" spans="1:8" ht="45" x14ac:dyDescent="0.2">
      <c r="A20" s="271" t="s">
        <v>4</v>
      </c>
      <c r="B20" s="1281" t="s">
        <v>47</v>
      </c>
      <c r="C20" s="1282"/>
      <c r="D20" s="1281" t="s">
        <v>29</v>
      </c>
      <c r="E20" s="1283"/>
      <c r="F20" s="1284" t="s">
        <v>489</v>
      </c>
      <c r="G20" s="1284" t="s">
        <v>91</v>
      </c>
      <c r="H20" s="435" t="s">
        <v>8</v>
      </c>
    </row>
    <row r="21" spans="1:8" x14ac:dyDescent="0.2">
      <c r="A21" s="310"/>
      <c r="B21" s="312"/>
      <c r="C21" s="318"/>
      <c r="D21" s="312"/>
      <c r="E21" s="313"/>
      <c r="F21" s="320"/>
      <c r="G21" s="319"/>
      <c r="H21" s="982">
        <f t="shared" ref="H21:H30" si="1">F21*G21</f>
        <v>0</v>
      </c>
    </row>
    <row r="22" spans="1:8" x14ac:dyDescent="0.2">
      <c r="A22" s="277"/>
      <c r="B22" s="278"/>
      <c r="C22" s="279"/>
      <c r="D22" s="278"/>
      <c r="E22" s="280"/>
      <c r="F22" s="987"/>
      <c r="G22" s="281"/>
      <c r="H22" s="983">
        <f t="shared" si="1"/>
        <v>0</v>
      </c>
    </row>
    <row r="23" spans="1:8" x14ac:dyDescent="0.2">
      <c r="A23" s="277"/>
      <c r="B23" s="278"/>
      <c r="C23" s="279"/>
      <c r="D23" s="278"/>
      <c r="E23" s="280"/>
      <c r="F23" s="987"/>
      <c r="G23" s="281"/>
      <c r="H23" s="983">
        <f t="shared" si="1"/>
        <v>0</v>
      </c>
    </row>
    <row r="24" spans="1:8" x14ac:dyDescent="0.2">
      <c r="A24" s="277"/>
      <c r="B24" s="278"/>
      <c r="C24" s="279"/>
      <c r="D24" s="278"/>
      <c r="E24" s="280"/>
      <c r="F24" s="987"/>
      <c r="G24" s="281"/>
      <c r="H24" s="983">
        <f t="shared" si="1"/>
        <v>0</v>
      </c>
    </row>
    <row r="25" spans="1:8" x14ac:dyDescent="0.2">
      <c r="A25" s="277"/>
      <c r="B25" s="278"/>
      <c r="C25" s="279"/>
      <c r="D25" s="278"/>
      <c r="E25" s="280"/>
      <c r="F25" s="987"/>
      <c r="G25" s="281"/>
      <c r="H25" s="983">
        <f t="shared" si="1"/>
        <v>0</v>
      </c>
    </row>
    <row r="26" spans="1:8" x14ac:dyDescent="0.2">
      <c r="A26" s="277"/>
      <c r="B26" s="278"/>
      <c r="C26" s="279"/>
      <c r="D26" s="278"/>
      <c r="E26" s="280"/>
      <c r="F26" s="987"/>
      <c r="G26" s="281"/>
      <c r="H26" s="983">
        <f t="shared" si="1"/>
        <v>0</v>
      </c>
    </row>
    <row r="27" spans="1:8" x14ac:dyDescent="0.2">
      <c r="A27" s="277"/>
      <c r="B27" s="278"/>
      <c r="C27" s="279"/>
      <c r="D27" s="278"/>
      <c r="E27" s="280"/>
      <c r="F27" s="987"/>
      <c r="G27" s="281"/>
      <c r="H27" s="983">
        <f t="shared" si="1"/>
        <v>0</v>
      </c>
    </row>
    <row r="28" spans="1:8" x14ac:dyDescent="0.2">
      <c r="A28" s="277"/>
      <c r="B28" s="278"/>
      <c r="C28" s="279"/>
      <c r="D28" s="278"/>
      <c r="E28" s="280"/>
      <c r="F28" s="987"/>
      <c r="G28" s="281"/>
      <c r="H28" s="983">
        <f t="shared" si="1"/>
        <v>0</v>
      </c>
    </row>
    <row r="29" spans="1:8" x14ac:dyDescent="0.2">
      <c r="A29" s="277"/>
      <c r="B29" s="278"/>
      <c r="C29" s="279"/>
      <c r="D29" s="278"/>
      <c r="E29" s="280"/>
      <c r="F29" s="987"/>
      <c r="G29" s="281"/>
      <c r="H29" s="983">
        <f t="shared" si="1"/>
        <v>0</v>
      </c>
    </row>
    <row r="30" spans="1:8" ht="15.75" thickBot="1" x14ac:dyDescent="0.25">
      <c r="A30" s="314"/>
      <c r="B30" s="315"/>
      <c r="C30" s="321"/>
      <c r="D30" s="315"/>
      <c r="E30" s="316"/>
      <c r="F30" s="988"/>
      <c r="G30" s="328"/>
      <c r="H30" s="984">
        <f t="shared" si="1"/>
        <v>0</v>
      </c>
    </row>
    <row r="31" spans="1:8" x14ac:dyDescent="0.2">
      <c r="A31" s="284"/>
      <c r="B31" s="285"/>
      <c r="C31" s="285"/>
      <c r="D31" s="285"/>
      <c r="E31" s="285"/>
      <c r="F31" s="285"/>
      <c r="G31" s="286" t="s">
        <v>92</v>
      </c>
      <c r="H31" s="986">
        <f>SUM(H21:H30)</f>
        <v>0</v>
      </c>
    </row>
    <row r="32" spans="1:8" x14ac:dyDescent="0.2">
      <c r="A32" s="300"/>
      <c r="B32" s="300"/>
      <c r="C32" s="300"/>
      <c r="D32" s="300"/>
      <c r="E32" s="300"/>
      <c r="F32" s="300"/>
      <c r="G32" s="300"/>
      <c r="H32" s="436"/>
    </row>
    <row r="33" spans="1:8" x14ac:dyDescent="0.2">
      <c r="A33" s="309" t="s">
        <v>93</v>
      </c>
      <c r="B33" s="269"/>
      <c r="C33" s="269"/>
      <c r="D33" s="269"/>
      <c r="E33" s="269"/>
      <c r="F33" s="269"/>
      <c r="G33" s="269"/>
      <c r="H33" s="437"/>
    </row>
    <row r="34" spans="1:8" ht="45" x14ac:dyDescent="0.2">
      <c r="A34" s="271" t="s">
        <v>4</v>
      </c>
      <c r="B34" s="322" t="s">
        <v>47</v>
      </c>
      <c r="C34" s="273"/>
      <c r="D34" s="271" t="s">
        <v>94</v>
      </c>
      <c r="E34" s="271" t="s">
        <v>95</v>
      </c>
      <c r="F34" s="271" t="s">
        <v>96</v>
      </c>
      <c r="G34" s="271" t="s">
        <v>97</v>
      </c>
      <c r="H34" s="435" t="s">
        <v>8</v>
      </c>
    </row>
    <row r="35" spans="1:8" x14ac:dyDescent="0.2">
      <c r="A35" s="323"/>
      <c r="B35" s="324"/>
      <c r="C35" s="325"/>
      <c r="D35" s="326"/>
      <c r="E35" s="326"/>
      <c r="F35" s="326"/>
      <c r="G35" s="327"/>
      <c r="H35" s="989">
        <f>G35*E35</f>
        <v>0</v>
      </c>
    </row>
    <row r="36" spans="1:8" x14ac:dyDescent="0.2">
      <c r="A36" s="277"/>
      <c r="B36" s="278"/>
      <c r="C36" s="280"/>
      <c r="D36" s="277"/>
      <c r="E36" s="277"/>
      <c r="F36" s="277"/>
      <c r="G36" s="281"/>
      <c r="H36" s="990">
        <f t="shared" ref="H36:H42" si="2">G36*E36</f>
        <v>0</v>
      </c>
    </row>
    <row r="37" spans="1:8" x14ac:dyDescent="0.2">
      <c r="A37" s="277"/>
      <c r="B37" s="278"/>
      <c r="C37" s="280"/>
      <c r="D37" s="277"/>
      <c r="E37" s="277"/>
      <c r="F37" s="277"/>
      <c r="G37" s="281"/>
      <c r="H37" s="990">
        <f t="shared" si="2"/>
        <v>0</v>
      </c>
    </row>
    <row r="38" spans="1:8" x14ac:dyDescent="0.2">
      <c r="A38" s="277"/>
      <c r="B38" s="278"/>
      <c r="C38" s="280"/>
      <c r="D38" s="277"/>
      <c r="E38" s="277"/>
      <c r="F38" s="277"/>
      <c r="G38" s="281"/>
      <c r="H38" s="990">
        <f t="shared" si="2"/>
        <v>0</v>
      </c>
    </row>
    <row r="39" spans="1:8" x14ac:dyDescent="0.2">
      <c r="A39" s="277"/>
      <c r="B39" s="278"/>
      <c r="C39" s="280"/>
      <c r="D39" s="277"/>
      <c r="E39" s="277"/>
      <c r="F39" s="277"/>
      <c r="G39" s="281"/>
      <c r="H39" s="990">
        <f t="shared" si="2"/>
        <v>0</v>
      </c>
    </row>
    <row r="40" spans="1:8" x14ac:dyDescent="0.2">
      <c r="A40" s="277"/>
      <c r="B40" s="278"/>
      <c r="C40" s="280"/>
      <c r="D40" s="277"/>
      <c r="E40" s="277"/>
      <c r="F40" s="277"/>
      <c r="G40" s="281"/>
      <c r="H40" s="990">
        <f t="shared" si="2"/>
        <v>0</v>
      </c>
    </row>
    <row r="41" spans="1:8" x14ac:dyDescent="0.2">
      <c r="A41" s="277"/>
      <c r="B41" s="278"/>
      <c r="C41" s="280"/>
      <c r="D41" s="277"/>
      <c r="E41" s="277"/>
      <c r="F41" s="277"/>
      <c r="G41" s="281"/>
      <c r="H41" s="990">
        <f t="shared" si="2"/>
        <v>0</v>
      </c>
    </row>
    <row r="42" spans="1:8" ht="15.75" thickBot="1" x14ac:dyDescent="0.25">
      <c r="A42" s="314"/>
      <c r="B42" s="315"/>
      <c r="C42" s="316"/>
      <c r="D42" s="314"/>
      <c r="E42" s="314"/>
      <c r="F42" s="314"/>
      <c r="G42" s="328"/>
      <c r="H42" s="991">
        <f t="shared" si="2"/>
        <v>0</v>
      </c>
    </row>
    <row r="43" spans="1:8" x14ac:dyDescent="0.2">
      <c r="A43" s="329"/>
      <c r="B43" s="330"/>
      <c r="C43" s="330"/>
      <c r="D43" s="330"/>
      <c r="E43" s="330"/>
      <c r="F43" s="330"/>
      <c r="G43" s="992" t="s">
        <v>98</v>
      </c>
      <c r="H43" s="993">
        <f>SUM(H35:H42)</f>
        <v>0</v>
      </c>
    </row>
    <row r="44" spans="1:8" x14ac:dyDescent="0.2">
      <c r="A44" s="331"/>
      <c r="B44" s="300"/>
      <c r="C44" s="300"/>
      <c r="D44" s="300"/>
      <c r="E44" s="300"/>
      <c r="F44" s="300"/>
      <c r="G44" s="301"/>
      <c r="H44" s="438"/>
    </row>
    <row r="45" spans="1:8" x14ac:dyDescent="0.2">
      <c r="A45" s="332"/>
      <c r="B45" s="333"/>
      <c r="C45" s="333"/>
      <c r="D45" s="333"/>
      <c r="E45" s="333"/>
      <c r="F45" s="333"/>
      <c r="G45" s="334"/>
      <c r="H45" s="438"/>
    </row>
    <row r="46" spans="1:8" x14ac:dyDescent="0.2">
      <c r="A46" s="264"/>
      <c r="B46" s="264"/>
      <c r="C46" s="264"/>
      <c r="D46" s="264"/>
      <c r="E46" s="264"/>
      <c r="F46" s="264"/>
      <c r="G46" s="264"/>
      <c r="H46" s="433"/>
    </row>
    <row r="47" spans="1:8" x14ac:dyDescent="0.2">
      <c r="A47" s="309" t="s">
        <v>99</v>
      </c>
      <c r="B47" s="269"/>
      <c r="C47" s="269"/>
      <c r="D47" s="269"/>
      <c r="E47" s="269"/>
      <c r="F47" s="269"/>
      <c r="G47" s="269"/>
      <c r="H47" s="437"/>
    </row>
    <row r="48" spans="1:8" ht="45" x14ac:dyDescent="0.2">
      <c r="A48" s="335" t="s">
        <v>4</v>
      </c>
      <c r="B48" s="322" t="s">
        <v>40</v>
      </c>
      <c r="C48" s="336"/>
      <c r="D48" s="271" t="s">
        <v>100</v>
      </c>
      <c r="E48" s="271" t="s">
        <v>101</v>
      </c>
      <c r="F48" s="271" t="s">
        <v>102</v>
      </c>
      <c r="G48" s="271" t="s">
        <v>103</v>
      </c>
      <c r="H48" s="435" t="s">
        <v>50</v>
      </c>
    </row>
    <row r="49" spans="1:8" x14ac:dyDescent="0.2">
      <c r="A49" s="310"/>
      <c r="B49" s="312"/>
      <c r="C49" s="337"/>
      <c r="D49" s="311"/>
      <c r="E49" s="311"/>
      <c r="F49" s="311"/>
      <c r="G49" s="319"/>
      <c r="H49" s="994">
        <f>G49*F49</f>
        <v>0</v>
      </c>
    </row>
    <row r="50" spans="1:8" x14ac:dyDescent="0.2">
      <c r="A50" s="277"/>
      <c r="B50" s="278"/>
      <c r="C50" s="338"/>
      <c r="D50" s="278"/>
      <c r="E50" s="277"/>
      <c r="F50" s="277"/>
      <c r="G50" s="281"/>
      <c r="H50" s="990"/>
    </row>
    <row r="51" spans="1:8" x14ac:dyDescent="0.2">
      <c r="A51" s="277"/>
      <c r="B51" s="278"/>
      <c r="C51" s="338"/>
      <c r="D51" s="278"/>
      <c r="E51" s="277"/>
      <c r="F51" s="277"/>
      <c r="G51" s="281"/>
      <c r="H51" s="990"/>
    </row>
    <row r="52" spans="1:8" x14ac:dyDescent="0.2">
      <c r="A52" s="277"/>
      <c r="B52" s="278"/>
      <c r="C52" s="338"/>
      <c r="D52" s="278"/>
      <c r="E52" s="277"/>
      <c r="F52" s="277"/>
      <c r="G52" s="281"/>
      <c r="H52" s="990"/>
    </row>
    <row r="53" spans="1:8" x14ac:dyDescent="0.2">
      <c r="A53" s="277"/>
      <c r="B53" s="278"/>
      <c r="C53" s="338"/>
      <c r="D53" s="278"/>
      <c r="E53" s="277"/>
      <c r="F53" s="277"/>
      <c r="G53" s="281"/>
      <c r="H53" s="990"/>
    </row>
    <row r="54" spans="1:8" x14ac:dyDescent="0.2">
      <c r="A54" s="277"/>
      <c r="B54" s="278"/>
      <c r="C54" s="338"/>
      <c r="D54" s="278"/>
      <c r="E54" s="277"/>
      <c r="F54" s="277"/>
      <c r="G54" s="281"/>
      <c r="H54" s="990"/>
    </row>
    <row r="55" spans="1:8" ht="15.75" thickBot="1" x14ac:dyDescent="0.25">
      <c r="A55" s="314"/>
      <c r="B55" s="315"/>
      <c r="C55" s="339"/>
      <c r="D55" s="315"/>
      <c r="E55" s="277"/>
      <c r="F55" s="314"/>
      <c r="G55" s="328"/>
      <c r="H55" s="995"/>
    </row>
    <row r="56" spans="1:8" x14ac:dyDescent="0.2">
      <c r="A56" s="284"/>
      <c r="B56" s="285"/>
      <c r="C56" s="285"/>
      <c r="D56" s="285"/>
      <c r="E56" s="340"/>
      <c r="F56" s="285"/>
      <c r="G56" s="985" t="s">
        <v>104</v>
      </c>
      <c r="H56" s="986">
        <f>SUM(H49:H55)</f>
        <v>0</v>
      </c>
    </row>
    <row r="57" spans="1:8" x14ac:dyDescent="0.2">
      <c r="A57" s="300"/>
      <c r="B57" s="300"/>
      <c r="C57" s="300"/>
      <c r="D57" s="300"/>
      <c r="E57" s="341"/>
      <c r="F57" s="300"/>
      <c r="G57" s="285"/>
      <c r="H57" s="439"/>
    </row>
    <row r="58" spans="1:8" ht="15.75" thickBot="1" x14ac:dyDescent="0.25">
      <c r="A58" s="300"/>
      <c r="B58" s="300"/>
      <c r="C58" s="300"/>
      <c r="D58" s="300"/>
      <c r="E58" s="341"/>
      <c r="F58" s="300"/>
      <c r="G58" s="301" t="s">
        <v>105</v>
      </c>
      <c r="H58" s="996">
        <f>H17+IF(AND(H31&gt;0,H17&gt;0),0,H31)+(H45+H56)</f>
        <v>0</v>
      </c>
    </row>
    <row r="59" spans="1:8" ht="15.75" thickTop="1" x14ac:dyDescent="0.2">
      <c r="A59" s="342" t="str">
        <f>IF(AND(H31&gt;0,H17&gt;0),"You cannot claim for both Part Time and Full Time supervision","")</f>
        <v/>
      </c>
      <c r="B59" s="297"/>
      <c r="C59" s="297"/>
      <c r="D59" s="297"/>
      <c r="E59" s="297"/>
      <c r="F59" s="297"/>
      <c r="G59" s="298" t="s">
        <v>274</v>
      </c>
      <c r="H59" s="997">
        <f>H58/1.14</f>
        <v>0</v>
      </c>
    </row>
    <row r="60" spans="1:8" ht="15.75" thickBot="1" x14ac:dyDescent="0.25">
      <c r="A60" s="302"/>
      <c r="B60" s="303"/>
      <c r="C60" s="303"/>
      <c r="D60" s="303"/>
      <c r="E60" s="303"/>
      <c r="F60" s="303"/>
      <c r="G60" s="304"/>
      <c r="H60" s="998"/>
    </row>
    <row r="61" spans="1:8" ht="15.75" thickTop="1" x14ac:dyDescent="0.2"/>
  </sheetData>
  <mergeCells count="1">
    <mergeCell ref="A3:B3"/>
  </mergeCells>
  <phoneticPr fontId="49" type="noConversion"/>
  <printOptions horizontalCentered="1"/>
  <pageMargins left="0.55118110236220474" right="0.55118110236220474" top="0.78740157480314965" bottom="0.78740157480314965" header="0.51181102362204722" footer="0.51181102362204722"/>
  <pageSetup paperSize="9" scale="70" orientation="portrait" r:id="rId1"/>
  <headerFooter alignWithMargins="0">
    <oddFooter>&amp;L&amp;8&amp;F (Rev 1 of 310805)&amp;C&amp;8&amp;A&amp;R&amp;8PRINT DATE: 
&amp;D</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4"/>
  <sheetViews>
    <sheetView zoomScaleNormal="75" zoomScaleSheetLayoutView="75" workbookViewId="0">
      <selection activeCell="C3" sqref="C3"/>
    </sheetView>
  </sheetViews>
  <sheetFormatPr defaultRowHeight="15" x14ac:dyDescent="0.2"/>
  <cols>
    <col min="1" max="1" width="9.33203125" bestFit="1" customWidth="1"/>
    <col min="5" max="5" width="10" customWidth="1"/>
    <col min="9" max="9" width="9" bestFit="1" customWidth="1"/>
  </cols>
  <sheetData>
    <row r="1" spans="1:9" ht="21.75" customHeight="1" thickTop="1" x14ac:dyDescent="0.2">
      <c r="A1" s="976" t="s">
        <v>108</v>
      </c>
      <c r="B1" s="262"/>
      <c r="C1" s="262"/>
      <c r="D1" s="262"/>
      <c r="E1" s="262"/>
      <c r="F1" s="262"/>
      <c r="G1" s="262"/>
      <c r="H1" s="262"/>
      <c r="I1" s="263"/>
    </row>
    <row r="2" spans="1:9" ht="22.5" customHeight="1" x14ac:dyDescent="0.2">
      <c r="A2" s="305" t="s">
        <v>264</v>
      </c>
      <c r="B2" s="250"/>
      <c r="C2" s="250"/>
      <c r="D2" s="250"/>
      <c r="E2" s="250"/>
      <c r="F2" s="264"/>
      <c r="G2" s="264"/>
      <c r="H2" s="250"/>
      <c r="I2" s="207"/>
    </row>
    <row r="3" spans="1:9" ht="15.75" x14ac:dyDescent="0.2">
      <c r="A3" s="1225" t="s">
        <v>37</v>
      </c>
      <c r="B3" s="1226"/>
      <c r="C3" s="975">
        <f>'Input Data'!$D$19</f>
        <v>0</v>
      </c>
      <c r="D3" s="250"/>
      <c r="E3" s="264"/>
      <c r="F3" s="265" t="s">
        <v>207</v>
      </c>
      <c r="G3" s="974">
        <f>'Input Data'!$D$5</f>
        <v>0</v>
      </c>
      <c r="H3" s="250"/>
      <c r="I3" s="207"/>
    </row>
    <row r="4" spans="1:9" ht="15.75" thickBot="1" x14ac:dyDescent="0.25">
      <c r="A4" s="266"/>
      <c r="B4" s="243"/>
      <c r="C4" s="243"/>
      <c r="D4" s="243"/>
      <c r="E4" s="243"/>
      <c r="F4" s="243"/>
      <c r="G4" s="243"/>
      <c r="H4" s="243"/>
      <c r="I4" s="267"/>
    </row>
    <row r="5" spans="1:9" ht="15.75" thickTop="1" x14ac:dyDescent="0.2">
      <c r="A5" s="264"/>
      <c r="B5" s="264"/>
      <c r="C5" s="264"/>
      <c r="D5" s="264"/>
      <c r="E5" s="264"/>
      <c r="F5" s="264"/>
      <c r="G5" s="264"/>
      <c r="H5" s="264"/>
      <c r="I5" s="264"/>
    </row>
    <row r="6" spans="1:9" x14ac:dyDescent="0.2">
      <c r="A6" s="268" t="s">
        <v>109</v>
      </c>
      <c r="B6" s="269"/>
      <c r="C6" s="269"/>
      <c r="D6" s="269"/>
      <c r="E6" s="269"/>
      <c r="F6" s="269"/>
      <c r="G6" s="269"/>
      <c r="H6" s="269"/>
      <c r="I6" s="270"/>
    </row>
    <row r="7" spans="1:9" ht="30" x14ac:dyDescent="0.2">
      <c r="A7" s="271" t="s">
        <v>4</v>
      </c>
      <c r="B7" s="1220" t="s">
        <v>110</v>
      </c>
      <c r="C7" s="1253"/>
      <c r="D7" s="1254"/>
      <c r="E7" s="271" t="s">
        <v>111</v>
      </c>
      <c r="F7" s="1220" t="s">
        <v>40</v>
      </c>
      <c r="G7" s="1253"/>
      <c r="H7" s="1254"/>
      <c r="I7" s="271" t="s">
        <v>50</v>
      </c>
    </row>
    <row r="8" spans="1:9" x14ac:dyDescent="0.2">
      <c r="A8" s="274"/>
      <c r="B8" s="1240"/>
      <c r="C8" s="1231"/>
      <c r="D8" s="1232"/>
      <c r="E8" s="275"/>
      <c r="F8" s="1240"/>
      <c r="G8" s="1231"/>
      <c r="H8" s="1232"/>
      <c r="I8" s="276"/>
    </row>
    <row r="9" spans="1:9" x14ac:dyDescent="0.2">
      <c r="A9" s="277"/>
      <c r="B9" s="1241"/>
      <c r="C9" s="1223"/>
      <c r="D9" s="1224"/>
      <c r="E9" s="277"/>
      <c r="F9" s="1241"/>
      <c r="G9" s="1223"/>
      <c r="H9" s="1224"/>
      <c r="I9" s="281"/>
    </row>
    <row r="10" spans="1:9" x14ac:dyDescent="0.2">
      <c r="A10" s="277"/>
      <c r="B10" s="1241"/>
      <c r="C10" s="1223"/>
      <c r="D10" s="1224"/>
      <c r="E10" s="277"/>
      <c r="F10" s="1241"/>
      <c r="G10" s="1223"/>
      <c r="H10" s="1224"/>
      <c r="I10" s="281"/>
    </row>
    <row r="11" spans="1:9" x14ac:dyDescent="0.2">
      <c r="A11" s="277"/>
      <c r="B11" s="1241"/>
      <c r="C11" s="1223"/>
      <c r="D11" s="1224"/>
      <c r="E11" s="277"/>
      <c r="F11" s="1241"/>
      <c r="G11" s="1223"/>
      <c r="H11" s="1224"/>
      <c r="I11" s="281"/>
    </row>
    <row r="12" spans="1:9" x14ac:dyDescent="0.2">
      <c r="A12" s="277"/>
      <c r="B12" s="1241"/>
      <c r="C12" s="1223"/>
      <c r="D12" s="1224"/>
      <c r="E12" s="277"/>
      <c r="F12" s="1241"/>
      <c r="G12" s="1223"/>
      <c r="H12" s="1224"/>
      <c r="I12" s="281"/>
    </row>
    <row r="13" spans="1:9" x14ac:dyDescent="0.2">
      <c r="A13" s="277"/>
      <c r="B13" s="1241"/>
      <c r="C13" s="1223"/>
      <c r="D13" s="1224"/>
      <c r="E13" s="277"/>
      <c r="F13" s="1241"/>
      <c r="G13" s="1223"/>
      <c r="H13" s="1224"/>
      <c r="I13" s="281"/>
    </row>
    <row r="14" spans="1:9" x14ac:dyDescent="0.2">
      <c r="A14" s="277"/>
      <c r="B14" s="1241"/>
      <c r="C14" s="1223"/>
      <c r="D14" s="1224"/>
      <c r="E14" s="277"/>
      <c r="F14" s="1241"/>
      <c r="G14" s="1223"/>
      <c r="H14" s="1224"/>
      <c r="I14" s="281"/>
    </row>
    <row r="15" spans="1:9" x14ac:dyDescent="0.2">
      <c r="A15" s="277"/>
      <c r="B15" s="1241"/>
      <c r="C15" s="1223"/>
      <c r="D15" s="1224"/>
      <c r="E15" s="277"/>
      <c r="F15" s="1241"/>
      <c r="G15" s="1223"/>
      <c r="H15" s="1224"/>
      <c r="I15" s="281"/>
    </row>
    <row r="16" spans="1:9" x14ac:dyDescent="0.2">
      <c r="A16" s="277"/>
      <c r="B16" s="1241"/>
      <c r="C16" s="1223"/>
      <c r="D16" s="1224"/>
      <c r="E16" s="277"/>
      <c r="F16" s="1241"/>
      <c r="G16" s="1223"/>
      <c r="H16" s="1224"/>
      <c r="I16" s="281"/>
    </row>
    <row r="17" spans="1:9" ht="15.75" thickBot="1" x14ac:dyDescent="0.25">
      <c r="A17" s="282"/>
      <c r="B17" s="1248"/>
      <c r="C17" s="1234"/>
      <c r="D17" s="1235"/>
      <c r="E17" s="282"/>
      <c r="F17" s="1248"/>
      <c r="G17" s="1234"/>
      <c r="H17" s="1235"/>
      <c r="I17" s="283"/>
    </row>
    <row r="18" spans="1:9" x14ac:dyDescent="0.2">
      <c r="A18" s="284"/>
      <c r="B18" s="285"/>
      <c r="C18" s="285"/>
      <c r="D18" s="285"/>
      <c r="E18" s="285"/>
      <c r="F18" s="285"/>
      <c r="G18" s="285"/>
      <c r="H18" s="286" t="s">
        <v>114</v>
      </c>
      <c r="I18" s="979">
        <f>SUM(I8:I17)</f>
        <v>0</v>
      </c>
    </row>
    <row r="19" spans="1:9" ht="15.75" thickBot="1" x14ac:dyDescent="0.25">
      <c r="A19" s="300"/>
      <c r="B19" s="300"/>
      <c r="C19" s="300"/>
      <c r="D19" s="300"/>
      <c r="E19" s="300"/>
      <c r="F19" s="300"/>
      <c r="G19" s="300"/>
      <c r="H19" s="494" t="s">
        <v>279</v>
      </c>
      <c r="I19" s="980">
        <v>0</v>
      </c>
    </row>
    <row r="20" spans="1:9" ht="16.5" thickTop="1" thickBot="1" x14ac:dyDescent="0.25">
      <c r="A20" s="264"/>
      <c r="B20" s="264"/>
      <c r="C20" s="264"/>
      <c r="D20" s="264"/>
      <c r="E20" s="264"/>
      <c r="F20" s="264"/>
      <c r="G20" s="264"/>
      <c r="H20" s="300" t="s">
        <v>280</v>
      </c>
      <c r="I20" s="981">
        <f>I18-I19</f>
        <v>0</v>
      </c>
    </row>
    <row r="21" spans="1:9" x14ac:dyDescent="0.2">
      <c r="A21" s="287" t="s">
        <v>115</v>
      </c>
      <c r="B21" s="269"/>
      <c r="C21" s="269"/>
      <c r="D21" s="269"/>
      <c r="E21" s="269"/>
      <c r="F21" s="269"/>
      <c r="G21" s="269"/>
      <c r="H21" s="269"/>
      <c r="I21" s="270"/>
    </row>
    <row r="22" spans="1:9" x14ac:dyDescent="0.2">
      <c r="A22" s="288" t="s">
        <v>116</v>
      </c>
      <c r="B22" s="250" t="s">
        <v>112</v>
      </c>
      <c r="C22" s="250"/>
      <c r="D22" s="289" t="s">
        <v>117</v>
      </c>
      <c r="E22" s="250" t="s">
        <v>113</v>
      </c>
      <c r="F22" s="289"/>
      <c r="G22" s="290" t="s">
        <v>118</v>
      </c>
      <c r="H22" s="250"/>
      <c r="I22" s="291"/>
    </row>
    <row r="23" spans="1:9" x14ac:dyDescent="0.2">
      <c r="A23" s="292" t="s">
        <v>119</v>
      </c>
      <c r="B23" s="293" t="s">
        <v>120</v>
      </c>
      <c r="C23" s="293"/>
      <c r="D23" s="294" t="s">
        <v>121</v>
      </c>
      <c r="E23" s="293" t="s">
        <v>122</v>
      </c>
      <c r="F23" s="294"/>
      <c r="G23" s="294" t="s">
        <v>123</v>
      </c>
      <c r="H23" s="293"/>
      <c r="I23" s="295"/>
    </row>
    <row r="24" spans="1:9" x14ac:dyDescent="0.2">
      <c r="A24" s="264"/>
      <c r="B24" s="264"/>
      <c r="C24" s="264"/>
      <c r="D24" s="264"/>
      <c r="E24" s="264"/>
      <c r="F24" s="264"/>
      <c r="G24" s="264"/>
      <c r="H24" s="264"/>
      <c r="I24" s="264"/>
    </row>
  </sheetData>
  <mergeCells count="23">
    <mergeCell ref="B17:D17"/>
    <mergeCell ref="F17:H17"/>
    <mergeCell ref="B15:D15"/>
    <mergeCell ref="F15:H15"/>
    <mergeCell ref="B16:D16"/>
    <mergeCell ref="F16:H16"/>
    <mergeCell ref="B13:D13"/>
    <mergeCell ref="F13:H13"/>
    <mergeCell ref="B14:D14"/>
    <mergeCell ref="F14:H14"/>
    <mergeCell ref="B11:D11"/>
    <mergeCell ref="F11:H11"/>
    <mergeCell ref="B12:D12"/>
    <mergeCell ref="F12:H12"/>
    <mergeCell ref="B9:D9"/>
    <mergeCell ref="F9:H9"/>
    <mergeCell ref="B10:D10"/>
    <mergeCell ref="F10:H10"/>
    <mergeCell ref="A3:B3"/>
    <mergeCell ref="B7:D7"/>
    <mergeCell ref="F7:H7"/>
    <mergeCell ref="B8:D8"/>
    <mergeCell ref="F8:H8"/>
  </mergeCells>
  <phoneticPr fontId="49" type="noConversion"/>
  <printOptions horizontalCentered="1"/>
  <pageMargins left="0.55118110236220474" right="0.55118110236220474" top="0.78740157480314965" bottom="0.78740157480314965" header="0.51181102362204722" footer="0.51181102362204722"/>
  <pageSetup paperSize="9" scale="70" orientation="portrait" r:id="rId1"/>
  <headerFooter alignWithMargins="0">
    <oddFooter>&amp;L&amp;8&amp;F (Rev 1 of 310805)&amp;C&amp;8&amp;A&amp;R&amp;8PRINT DATE: 
&amp;D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zoomScaleNormal="100" workbookViewId="0">
      <selection activeCell="G4" sqref="G4"/>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628"/>
      <c r="B1" s="629"/>
      <c r="C1" s="629"/>
      <c r="D1" s="629"/>
      <c r="E1" s="629"/>
      <c r="F1" s="629"/>
      <c r="G1" s="629"/>
      <c r="H1" s="629"/>
      <c r="I1" s="629"/>
      <c r="J1" s="629"/>
      <c r="K1" s="629" t="s">
        <v>300</v>
      </c>
      <c r="L1" s="630"/>
    </row>
    <row r="2" spans="1:12" ht="15.75" x14ac:dyDescent="0.25">
      <c r="A2" s="631"/>
      <c r="B2" s="632"/>
      <c r="C2" s="632"/>
      <c r="D2" s="632"/>
      <c r="E2" s="632"/>
      <c r="F2" s="52" t="s">
        <v>301</v>
      </c>
      <c r="G2" s="632"/>
      <c r="H2" s="632"/>
      <c r="I2" s="632"/>
      <c r="J2" s="632"/>
      <c r="K2" s="632"/>
      <c r="L2" s="633"/>
    </row>
    <row r="3" spans="1:12" x14ac:dyDescent="0.2">
      <c r="A3" s="631"/>
      <c r="B3" s="632"/>
      <c r="C3" s="632"/>
      <c r="D3" s="632"/>
      <c r="E3" s="632"/>
      <c r="F3" s="632"/>
      <c r="G3" s="632"/>
      <c r="H3" s="632"/>
      <c r="I3" s="632"/>
      <c r="J3" s="632"/>
      <c r="K3" s="632"/>
      <c r="L3" s="634"/>
    </row>
    <row r="4" spans="1:12" x14ac:dyDescent="0.2">
      <c r="A4" s="631"/>
      <c r="B4" s="632"/>
      <c r="C4" s="632"/>
      <c r="D4" s="632"/>
      <c r="E4" s="632"/>
      <c r="F4" s="635" t="s">
        <v>302</v>
      </c>
      <c r="G4" s="975">
        <f>'Input Data'!$D$19</f>
        <v>0</v>
      </c>
      <c r="H4" s="632"/>
      <c r="I4" s="632"/>
      <c r="J4" s="636" t="s">
        <v>4</v>
      </c>
      <c r="K4" s="632" t="s">
        <v>303</v>
      </c>
      <c r="L4" s="637"/>
    </row>
    <row r="5" spans="1:12" x14ac:dyDescent="0.2">
      <c r="A5" s="631"/>
      <c r="B5" s="632"/>
      <c r="C5" s="632"/>
      <c r="D5" s="632"/>
      <c r="E5" s="632"/>
      <c r="F5" s="632"/>
      <c r="G5" s="632"/>
      <c r="H5" s="632"/>
      <c r="I5" s="632"/>
      <c r="J5" s="632"/>
      <c r="K5" s="632"/>
      <c r="L5" s="638"/>
    </row>
    <row r="6" spans="1:12" x14ac:dyDescent="0.2">
      <c r="A6" s="631"/>
      <c r="B6" s="639" t="s">
        <v>304</v>
      </c>
      <c r="C6" s="632"/>
      <c r="D6" s="639" t="s">
        <v>303</v>
      </c>
      <c r="E6" s="1267"/>
      <c r="F6" s="1268"/>
      <c r="G6" s="1268"/>
      <c r="H6" s="1268"/>
      <c r="I6" s="1268"/>
      <c r="J6" s="1268"/>
      <c r="K6" s="1268"/>
      <c r="L6" s="1269"/>
    </row>
    <row r="7" spans="1:12" x14ac:dyDescent="0.2">
      <c r="A7" s="631"/>
      <c r="B7" s="639"/>
      <c r="C7" s="632"/>
      <c r="D7" s="639"/>
      <c r="E7" s="1270"/>
      <c r="F7" s="1270"/>
      <c r="G7" s="1270"/>
      <c r="H7" s="1270"/>
      <c r="I7" s="1270"/>
      <c r="J7" s="1270"/>
      <c r="K7" s="1270"/>
      <c r="L7" s="1271"/>
    </row>
    <row r="8" spans="1:12" x14ac:dyDescent="0.2">
      <c r="A8" s="631"/>
      <c r="B8" s="639"/>
      <c r="C8" s="632"/>
      <c r="D8" s="639"/>
      <c r="E8" s="640"/>
      <c r="F8" s="641"/>
      <c r="G8" s="641"/>
      <c r="H8" s="641"/>
      <c r="I8" s="641"/>
      <c r="J8" s="641"/>
      <c r="K8" s="641"/>
      <c r="L8" s="642"/>
    </row>
    <row r="9" spans="1:12" x14ac:dyDescent="0.2">
      <c r="A9" s="631"/>
      <c r="B9" s="632"/>
      <c r="C9" s="632"/>
      <c r="D9" s="632"/>
      <c r="E9" s="643" t="s">
        <v>305</v>
      </c>
      <c r="F9" s="974">
        <f>'Input Data'!$D$5</f>
        <v>0</v>
      </c>
      <c r="G9" s="644"/>
      <c r="H9" s="13"/>
      <c r="I9" s="644"/>
      <c r="K9" s="644"/>
      <c r="L9" s="638"/>
    </row>
    <row r="10" spans="1:12" x14ac:dyDescent="0.2">
      <c r="A10" s="631"/>
      <c r="B10" s="632"/>
      <c r="C10" s="645"/>
      <c r="D10" s="632"/>
      <c r="E10" s="646"/>
      <c r="F10" s="647"/>
      <c r="G10" s="647"/>
      <c r="H10" s="647"/>
      <c r="I10" s="647"/>
      <c r="J10" s="647"/>
      <c r="K10" s="648"/>
      <c r="L10" s="649"/>
    </row>
    <row r="11" spans="1:12" x14ac:dyDescent="0.2">
      <c r="A11" s="631"/>
      <c r="B11" s="639" t="s">
        <v>306</v>
      </c>
      <c r="C11" s="632"/>
      <c r="D11" s="639" t="s">
        <v>303</v>
      </c>
      <c r="E11" s="1272"/>
      <c r="F11" s="1273"/>
      <c r="G11" s="1273"/>
      <c r="H11" s="1273"/>
      <c r="I11" s="1273"/>
      <c r="J11" s="1273"/>
      <c r="K11" s="1273"/>
      <c r="L11" s="1274"/>
    </row>
    <row r="12" spans="1:12" x14ac:dyDescent="0.2">
      <c r="A12" s="631"/>
      <c r="B12" s="639" t="s">
        <v>307</v>
      </c>
      <c r="C12" s="632"/>
      <c r="D12" s="632"/>
      <c r="E12" s="1275"/>
      <c r="F12" s="1276"/>
      <c r="G12" s="1276"/>
      <c r="H12" s="1276"/>
      <c r="I12" s="1276"/>
      <c r="J12" s="1276"/>
      <c r="K12" s="632" t="s">
        <v>308</v>
      </c>
      <c r="L12" s="650"/>
    </row>
    <row r="13" spans="1:12" x14ac:dyDescent="0.2">
      <c r="A13" s="631"/>
      <c r="B13" s="639" t="s">
        <v>309</v>
      </c>
      <c r="C13" s="632"/>
      <c r="D13" s="639" t="s">
        <v>303</v>
      </c>
      <c r="E13" s="651"/>
      <c r="F13" s="648"/>
      <c r="G13" s="632"/>
      <c r="H13" s="635" t="s">
        <v>310</v>
      </c>
      <c r="I13" s="652" t="s">
        <v>303</v>
      </c>
      <c r="J13" s="651"/>
      <c r="K13" s="648"/>
      <c r="L13" s="634"/>
    </row>
    <row r="14" spans="1:12" x14ac:dyDescent="0.2">
      <c r="A14" s="631"/>
      <c r="B14" s="632"/>
      <c r="C14" s="632"/>
      <c r="D14" s="632"/>
      <c r="E14" s="632"/>
      <c r="F14" s="632"/>
      <c r="G14" s="632"/>
      <c r="H14" s="632"/>
      <c r="I14" s="632"/>
      <c r="J14" s="632"/>
      <c r="K14" s="632"/>
      <c r="L14" s="634"/>
    </row>
    <row r="15" spans="1:12" x14ac:dyDescent="0.2">
      <c r="A15" s="631"/>
      <c r="B15" s="639" t="s">
        <v>311</v>
      </c>
      <c r="C15" s="632"/>
      <c r="D15" s="639" t="s">
        <v>303</v>
      </c>
      <c r="E15" s="651"/>
      <c r="F15" s="648"/>
      <c r="G15" s="632"/>
      <c r="H15" s="635" t="s">
        <v>312</v>
      </c>
      <c r="I15" s="652" t="s">
        <v>303</v>
      </c>
      <c r="J15" s="653"/>
      <c r="K15" s="647"/>
      <c r="L15" s="634"/>
    </row>
    <row r="16" spans="1:12" x14ac:dyDescent="0.2">
      <c r="A16" s="631"/>
      <c r="B16" s="639"/>
      <c r="C16" s="632"/>
      <c r="D16" s="639"/>
      <c r="E16" s="639"/>
      <c r="F16" s="632"/>
      <c r="G16" s="632"/>
      <c r="H16" s="639"/>
      <c r="I16" s="639"/>
      <c r="J16" s="639"/>
      <c r="K16" s="632"/>
      <c r="L16" s="654"/>
    </row>
    <row r="17" spans="1:12" ht="15.75" x14ac:dyDescent="0.25">
      <c r="A17" s="655"/>
      <c r="B17" s="639" t="s">
        <v>313</v>
      </c>
      <c r="C17" s="632"/>
      <c r="D17" s="632"/>
      <c r="E17" s="632"/>
      <c r="F17" s="632"/>
      <c r="G17" s="632"/>
      <c r="H17" s="632"/>
      <c r="I17" s="632"/>
      <c r="J17" s="632"/>
      <c r="K17" s="632"/>
      <c r="L17" s="656" t="s">
        <v>314</v>
      </c>
    </row>
    <row r="18" spans="1:12" x14ac:dyDescent="0.2">
      <c r="A18" s="1277" t="s">
        <v>315</v>
      </c>
      <c r="B18" s="632"/>
      <c r="C18" s="632"/>
      <c r="D18" s="632"/>
      <c r="E18" s="632"/>
      <c r="F18" s="657"/>
      <c r="G18" s="632"/>
      <c r="H18" s="632"/>
      <c r="I18" s="632"/>
      <c r="J18" s="632"/>
      <c r="K18" s="632"/>
      <c r="L18" s="658"/>
    </row>
    <row r="19" spans="1:12" x14ac:dyDescent="0.2">
      <c r="A19" s="1278"/>
      <c r="B19" s="639" t="s">
        <v>316</v>
      </c>
      <c r="C19" s="632"/>
      <c r="D19" s="639" t="s">
        <v>303</v>
      </c>
      <c r="E19" s="657" t="s">
        <v>317</v>
      </c>
      <c r="F19" s="657"/>
      <c r="G19" s="632"/>
      <c r="H19" s="632" t="s">
        <v>318</v>
      </c>
      <c r="I19" s="632"/>
      <c r="J19" s="632"/>
      <c r="K19" s="632"/>
      <c r="L19" s="659"/>
    </row>
    <row r="20" spans="1:12" x14ac:dyDescent="0.2">
      <c r="A20" s="1278"/>
      <c r="B20" s="632"/>
      <c r="C20" s="632"/>
      <c r="D20" s="632"/>
      <c r="E20" s="632"/>
      <c r="F20" s="632"/>
      <c r="G20" s="632"/>
      <c r="H20" s="660" t="s">
        <v>319</v>
      </c>
      <c r="I20" s="632"/>
      <c r="J20" s="660"/>
      <c r="K20" s="632"/>
      <c r="L20" s="661"/>
    </row>
    <row r="21" spans="1:12" x14ac:dyDescent="0.2">
      <c r="A21" s="1279"/>
      <c r="B21" s="632"/>
      <c r="C21" s="632"/>
      <c r="D21" s="632"/>
      <c r="E21" s="632"/>
      <c r="F21" s="632"/>
      <c r="G21" s="632"/>
      <c r="H21" s="1258" t="s">
        <v>320</v>
      </c>
      <c r="I21" s="632"/>
      <c r="J21" s="1258" t="s">
        <v>321</v>
      </c>
      <c r="K21" s="632"/>
      <c r="L21" s="662"/>
    </row>
    <row r="22" spans="1:12" x14ac:dyDescent="0.2">
      <c r="A22" s="663" t="s">
        <v>322</v>
      </c>
      <c r="B22" s="639" t="s">
        <v>323</v>
      </c>
      <c r="C22" s="632"/>
      <c r="D22" s="639" t="s">
        <v>303</v>
      </c>
      <c r="E22" s="657"/>
      <c r="F22" s="632"/>
      <c r="G22" s="632"/>
      <c r="H22" s="1259"/>
      <c r="I22" s="632"/>
      <c r="J22" s="1259"/>
      <c r="K22" s="632"/>
      <c r="L22" s="659"/>
    </row>
    <row r="23" spans="1:12" x14ac:dyDescent="0.2">
      <c r="A23" s="664"/>
      <c r="B23" s="639"/>
      <c r="C23" s="665" t="s">
        <v>324</v>
      </c>
      <c r="D23" s="665"/>
      <c r="E23" s="665"/>
      <c r="F23" s="665"/>
      <c r="G23" s="665"/>
      <c r="H23" s="666"/>
      <c r="I23" s="665"/>
      <c r="J23" s="666"/>
      <c r="K23" s="632"/>
      <c r="L23" s="667"/>
    </row>
    <row r="24" spans="1:12" x14ac:dyDescent="0.2">
      <c r="A24" s="664"/>
      <c r="B24" s="639"/>
      <c r="C24" s="632" t="s">
        <v>325</v>
      </c>
      <c r="D24" s="639"/>
      <c r="E24" s="632"/>
      <c r="F24" s="632"/>
      <c r="G24" s="632"/>
      <c r="H24" s="668"/>
      <c r="I24" s="632"/>
      <c r="J24" s="668"/>
      <c r="K24" s="632"/>
      <c r="L24" s="667"/>
    </row>
    <row r="25" spans="1:12" x14ac:dyDescent="0.2">
      <c r="A25" s="664"/>
      <c r="B25" s="632"/>
      <c r="C25" s="632" t="s">
        <v>326</v>
      </c>
      <c r="D25" s="639"/>
      <c r="E25" s="632"/>
      <c r="F25" s="632"/>
      <c r="G25" s="632"/>
      <c r="H25" s="669"/>
      <c r="I25" s="632"/>
      <c r="J25" s="669"/>
      <c r="K25" s="632"/>
      <c r="L25" s="662"/>
    </row>
    <row r="26" spans="1:12" x14ac:dyDescent="0.2">
      <c r="A26" s="664"/>
      <c r="B26" s="632"/>
      <c r="C26" s="632" t="s">
        <v>327</v>
      </c>
      <c r="D26" s="657"/>
      <c r="E26" s="632"/>
      <c r="F26" s="632"/>
      <c r="G26" s="632"/>
      <c r="H26" s="669"/>
      <c r="I26" s="632"/>
      <c r="J26" s="669"/>
      <c r="K26" s="632"/>
      <c r="L26" s="662"/>
    </row>
    <row r="27" spans="1:12" x14ac:dyDescent="0.2">
      <c r="A27" s="664"/>
      <c r="C27" s="657"/>
      <c r="H27" s="669"/>
      <c r="I27" s="632"/>
      <c r="J27" s="669"/>
      <c r="K27" s="632"/>
      <c r="L27" s="667"/>
    </row>
    <row r="28" spans="1:12" ht="15.75" thickBot="1" x14ac:dyDescent="0.25">
      <c r="A28" s="664"/>
      <c r="B28" s="639" t="s">
        <v>328</v>
      </c>
      <c r="C28" s="632" t="s">
        <v>329</v>
      </c>
      <c r="D28" s="632"/>
      <c r="E28" s="632"/>
      <c r="F28" s="632"/>
      <c r="G28" s="632"/>
      <c r="H28" s="670"/>
      <c r="I28" s="632"/>
      <c r="J28" s="671"/>
      <c r="K28" s="632"/>
      <c r="L28" s="662"/>
    </row>
    <row r="29" spans="1:12" ht="15.75" thickBot="1" x14ac:dyDescent="0.25">
      <c r="A29" s="664"/>
      <c r="B29" s="632"/>
      <c r="C29" s="632"/>
      <c r="D29" s="639"/>
      <c r="E29" s="632"/>
      <c r="F29" s="632"/>
      <c r="G29" s="672" t="s">
        <v>330</v>
      </c>
      <c r="H29" s="673">
        <f>SUM(H23:H28)</f>
        <v>0</v>
      </c>
      <c r="I29" s="632"/>
      <c r="J29" s="674">
        <f>SUM(J24:J28)</f>
        <v>0</v>
      </c>
      <c r="K29" s="632"/>
      <c r="L29" s="659">
        <f>J29</f>
        <v>0</v>
      </c>
    </row>
    <row r="30" spans="1:12" x14ac:dyDescent="0.2">
      <c r="A30" s="664"/>
      <c r="B30" s="632"/>
      <c r="C30" s="632"/>
      <c r="D30" s="632"/>
      <c r="E30" s="632"/>
      <c r="F30" s="632"/>
      <c r="G30" s="632"/>
      <c r="H30" s="632"/>
      <c r="I30" s="632"/>
      <c r="J30" s="675"/>
      <c r="K30" s="632"/>
      <c r="L30" s="662"/>
    </row>
    <row r="31" spans="1:12" x14ac:dyDescent="0.2">
      <c r="A31" s="664"/>
      <c r="B31" s="632"/>
      <c r="C31" s="632"/>
      <c r="D31" s="632"/>
      <c r="E31" s="632"/>
      <c r="F31" s="632"/>
      <c r="G31" s="632"/>
      <c r="H31" s="1255" t="s">
        <v>331</v>
      </c>
      <c r="I31" s="1256"/>
      <c r="J31" s="1257"/>
      <c r="K31" s="632"/>
      <c r="L31" s="662"/>
    </row>
    <row r="32" spans="1:12" x14ac:dyDescent="0.2">
      <c r="A32" s="664"/>
      <c r="B32" s="639" t="s">
        <v>332</v>
      </c>
      <c r="C32" s="632"/>
      <c r="D32" s="632"/>
      <c r="E32" s="632"/>
      <c r="F32" s="632"/>
      <c r="G32" s="632"/>
      <c r="H32" s="1258" t="s">
        <v>320</v>
      </c>
      <c r="I32" s="676"/>
      <c r="J32" s="1258" t="s">
        <v>321</v>
      </c>
      <c r="K32" s="632"/>
      <c r="L32" s="662"/>
    </row>
    <row r="33" spans="1:12" x14ac:dyDescent="0.2">
      <c r="A33" s="664"/>
      <c r="B33" s="632"/>
      <c r="C33" s="632"/>
      <c r="D33" s="632"/>
      <c r="E33" s="632"/>
      <c r="F33" s="632"/>
      <c r="G33" s="632"/>
      <c r="H33" s="1259"/>
      <c r="I33" s="677"/>
      <c r="J33" s="1259"/>
      <c r="K33" s="632"/>
      <c r="L33" s="662"/>
    </row>
    <row r="34" spans="1:12" x14ac:dyDescent="0.2">
      <c r="A34" s="663" t="s">
        <v>333</v>
      </c>
      <c r="B34" s="639" t="s">
        <v>334</v>
      </c>
      <c r="C34" s="632"/>
      <c r="D34" s="639" t="s">
        <v>303</v>
      </c>
      <c r="E34" s="678"/>
      <c r="F34" s="679"/>
      <c r="G34" s="680"/>
      <c r="H34" s="668"/>
      <c r="I34" s="681"/>
      <c r="J34" s="668"/>
      <c r="K34" s="632"/>
      <c r="L34" s="662"/>
    </row>
    <row r="35" spans="1:12" x14ac:dyDescent="0.2">
      <c r="A35" s="663"/>
      <c r="B35" s="639" t="s">
        <v>335</v>
      </c>
      <c r="C35" s="657"/>
      <c r="D35" s="682"/>
      <c r="E35" s="657"/>
      <c r="F35" s="1260"/>
      <c r="G35" s="1261"/>
      <c r="H35" s="670"/>
      <c r="I35" s="681"/>
      <c r="J35" s="670"/>
      <c r="K35" s="632"/>
      <c r="L35" s="662"/>
    </row>
    <row r="36" spans="1:12" x14ac:dyDescent="0.2">
      <c r="A36" s="663" t="s">
        <v>336</v>
      </c>
      <c r="B36" s="639" t="s">
        <v>337</v>
      </c>
      <c r="C36" s="657"/>
      <c r="D36" s="682"/>
      <c r="E36" s="657"/>
      <c r="F36" s="1260"/>
      <c r="G36" s="1261"/>
      <c r="H36" s="668"/>
      <c r="I36" s="681"/>
      <c r="J36" s="668"/>
      <c r="K36" s="632"/>
      <c r="L36" s="662"/>
    </row>
    <row r="37" spans="1:12" ht="15.75" thickBot="1" x14ac:dyDescent="0.25">
      <c r="A37" s="663"/>
      <c r="B37" s="632"/>
      <c r="C37" s="657"/>
      <c r="D37" s="657"/>
      <c r="E37" s="657"/>
      <c r="F37" s="657"/>
      <c r="G37" s="657"/>
      <c r="H37" s="670"/>
      <c r="I37" s="681"/>
      <c r="J37" s="670"/>
      <c r="K37" s="632"/>
      <c r="L37" s="662"/>
    </row>
    <row r="38" spans="1:12" ht="15.75" thickBot="1" x14ac:dyDescent="0.25">
      <c r="A38" s="664"/>
      <c r="B38" s="632"/>
      <c r="C38" s="1266" t="s">
        <v>338</v>
      </c>
      <c r="D38" s="1266"/>
      <c r="E38" s="1266"/>
      <c r="F38" s="1266"/>
      <c r="G38" s="1266"/>
      <c r="H38" s="673">
        <f>SUM(H34:H37)</f>
        <v>0</v>
      </c>
      <c r="I38" s="632"/>
      <c r="J38" s="683">
        <f>SUM(J34:J37)</f>
        <v>0</v>
      </c>
      <c r="K38" s="632"/>
      <c r="L38" s="659">
        <f>J38</f>
        <v>0</v>
      </c>
    </row>
    <row r="39" spans="1:12" x14ac:dyDescent="0.2">
      <c r="A39" s="684"/>
      <c r="B39" s="632"/>
      <c r="C39" s="657"/>
      <c r="D39" s="657"/>
      <c r="E39" s="657"/>
      <c r="F39" s="657"/>
      <c r="G39" s="657"/>
      <c r="H39" s="632"/>
      <c r="I39" s="632"/>
      <c r="J39" s="685"/>
      <c r="K39" s="632"/>
      <c r="L39" s="662"/>
    </row>
    <row r="40" spans="1:12" x14ac:dyDescent="0.2">
      <c r="A40" s="684"/>
      <c r="B40" s="639" t="s">
        <v>339</v>
      </c>
      <c r="C40" s="657"/>
      <c r="D40" s="657"/>
      <c r="E40" s="657"/>
      <c r="F40" s="657"/>
      <c r="G40" s="657"/>
      <c r="H40" s="1255" t="s">
        <v>340</v>
      </c>
      <c r="I40" s="1256"/>
      <c r="J40" s="1257"/>
      <c r="K40" s="632"/>
      <c r="L40" s="662"/>
    </row>
    <row r="41" spans="1:12" x14ac:dyDescent="0.2">
      <c r="A41" s="684"/>
      <c r="B41" s="632"/>
      <c r="C41" s="657"/>
      <c r="D41" s="657"/>
      <c r="E41" s="657"/>
      <c r="F41" s="657"/>
      <c r="G41" s="657"/>
      <c r="H41" s="1258" t="s">
        <v>320</v>
      </c>
      <c r="I41" s="676"/>
      <c r="J41" s="1258" t="s">
        <v>321</v>
      </c>
      <c r="K41" s="632"/>
      <c r="L41" s="662"/>
    </row>
    <row r="42" spans="1:12" x14ac:dyDescent="0.2">
      <c r="A42" s="684"/>
      <c r="B42" s="632"/>
      <c r="C42" s="657"/>
      <c r="D42" s="657"/>
      <c r="E42" s="657"/>
      <c r="F42" s="657"/>
      <c r="G42" s="657"/>
      <c r="H42" s="1259"/>
      <c r="I42" s="677"/>
      <c r="J42" s="1259"/>
      <c r="K42" s="632"/>
      <c r="L42" s="662"/>
    </row>
    <row r="43" spans="1:12" x14ac:dyDescent="0.2">
      <c r="A43" s="663" t="s">
        <v>297</v>
      </c>
      <c r="B43" s="639" t="s">
        <v>341</v>
      </c>
      <c r="C43" s="657"/>
      <c r="D43" s="682"/>
      <c r="E43" s="657"/>
      <c r="F43" s="1260"/>
      <c r="G43" s="1261"/>
      <c r="H43" s="686"/>
      <c r="I43" s="632"/>
      <c r="J43" s="686"/>
      <c r="K43" s="632"/>
      <c r="L43" s="662"/>
    </row>
    <row r="44" spans="1:12" x14ac:dyDescent="0.2">
      <c r="A44" s="663"/>
      <c r="B44" s="632"/>
      <c r="C44" s="657"/>
      <c r="D44" s="657"/>
      <c r="E44" s="657"/>
      <c r="F44" s="657"/>
      <c r="G44" s="687"/>
      <c r="H44" s="670"/>
      <c r="I44" s="632"/>
      <c r="J44" s="670"/>
      <c r="K44" s="632"/>
      <c r="L44" s="662"/>
    </row>
    <row r="45" spans="1:12" x14ac:dyDescent="0.2">
      <c r="A45" s="663" t="s">
        <v>297</v>
      </c>
      <c r="B45" s="639" t="s">
        <v>342</v>
      </c>
      <c r="C45" s="657"/>
      <c r="D45" s="682"/>
      <c r="E45" s="657"/>
      <c r="F45" s="679"/>
      <c r="G45" s="680"/>
      <c r="H45" s="668"/>
      <c r="I45" s="632"/>
      <c r="J45" s="668"/>
      <c r="K45" s="632"/>
      <c r="L45" s="662"/>
    </row>
    <row r="46" spans="1:12" ht="15.75" thickBot="1" x14ac:dyDescent="0.25">
      <c r="A46" s="663"/>
      <c r="B46" s="632"/>
      <c r="C46" s="657"/>
      <c r="D46" s="657"/>
      <c r="E46" s="657"/>
      <c r="F46" s="657"/>
      <c r="G46" s="687"/>
      <c r="H46" s="670"/>
      <c r="I46" s="632"/>
      <c r="J46" s="670"/>
      <c r="K46" s="632"/>
      <c r="L46" s="662"/>
    </row>
    <row r="47" spans="1:12" ht="15.75" thickBot="1" x14ac:dyDescent="0.25">
      <c r="A47" s="684"/>
      <c r="B47" s="1262" t="s">
        <v>343</v>
      </c>
      <c r="C47" s="1263"/>
      <c r="D47" s="1263"/>
      <c r="E47" s="1263"/>
      <c r="F47" s="1263"/>
      <c r="G47" s="1263"/>
      <c r="H47" s="688">
        <f>SUM(H43:H46)</f>
        <v>0</v>
      </c>
      <c r="I47" s="632"/>
      <c r="J47" s="683">
        <f>SUM(J43:J46)</f>
        <v>0</v>
      </c>
      <c r="K47" s="632"/>
      <c r="L47" s="659">
        <f>J47</f>
        <v>0</v>
      </c>
    </row>
    <row r="48" spans="1:12" x14ac:dyDescent="0.2">
      <c r="A48" s="684"/>
      <c r="B48" s="632"/>
      <c r="C48" s="632"/>
      <c r="D48" s="632"/>
      <c r="E48" s="632"/>
      <c r="F48" s="632"/>
      <c r="G48" s="632"/>
      <c r="H48" s="689"/>
      <c r="I48" s="632"/>
      <c r="J48" s="632"/>
      <c r="K48" s="632"/>
      <c r="L48" s="662"/>
    </row>
    <row r="49" spans="1:12" ht="16.5" thickBot="1" x14ac:dyDescent="0.3">
      <c r="A49" s="690" t="s">
        <v>344</v>
      </c>
      <c r="B49" s="691" t="s">
        <v>335</v>
      </c>
      <c r="C49" s="626"/>
      <c r="D49" s="626"/>
      <c r="E49" s="626"/>
      <c r="F49" s="13"/>
      <c r="G49" s="636" t="s">
        <v>345</v>
      </c>
      <c r="H49" s="692"/>
      <c r="I49" s="665"/>
      <c r="J49" s="693"/>
      <c r="K49" s="632"/>
      <c r="L49" s="694">
        <f>J49</f>
        <v>0</v>
      </c>
    </row>
    <row r="50" spans="1:12" ht="15.75" thickBot="1" x14ac:dyDescent="0.25">
      <c r="A50" s="684"/>
      <c r="B50" s="626"/>
      <c r="C50" s="695"/>
      <c r="D50" s="635"/>
      <c r="E50" s="635"/>
      <c r="F50" s="13"/>
      <c r="G50" s="635" t="s">
        <v>346</v>
      </c>
      <c r="H50" s="696">
        <f>SUM(H23:H28)+SUM(H34:H36)+SUM(H43:H45)+H49</f>
        <v>0</v>
      </c>
      <c r="I50" s="665"/>
      <c r="J50" s="696">
        <f>SUM(J23:J28)+SUM(J34:J36)+SUM(J43:J45)+J49</f>
        <v>0</v>
      </c>
      <c r="K50" s="632"/>
      <c r="L50" s="662"/>
    </row>
    <row r="51" spans="1:12" x14ac:dyDescent="0.2">
      <c r="A51" s="684"/>
      <c r="B51" s="695"/>
      <c r="C51" s="695"/>
      <c r="D51" s="695"/>
      <c r="E51" s="632"/>
      <c r="F51" s="632"/>
      <c r="G51" s="632"/>
      <c r="H51" s="632"/>
      <c r="I51" s="632"/>
      <c r="J51" s="632"/>
      <c r="K51" s="632"/>
      <c r="L51" s="667"/>
    </row>
    <row r="52" spans="1:12" x14ac:dyDescent="0.2">
      <c r="A52" s="684"/>
      <c r="B52" s="697"/>
      <c r="C52" s="697"/>
      <c r="D52" s="697"/>
      <c r="E52" s="698"/>
      <c r="F52" s="699"/>
      <c r="G52" s="699"/>
      <c r="H52" s="699"/>
      <c r="I52" s="699"/>
      <c r="J52" s="699"/>
      <c r="K52" s="699"/>
      <c r="L52" s="658"/>
    </row>
    <row r="53" spans="1:12" x14ac:dyDescent="0.2">
      <c r="A53" s="684"/>
      <c r="B53" s="657"/>
      <c r="C53" s="657"/>
      <c r="D53" s="657"/>
      <c r="E53" s="700" t="s">
        <v>347</v>
      </c>
      <c r="F53" s="632"/>
      <c r="G53" s="632"/>
      <c r="H53" s="632"/>
      <c r="I53" s="632"/>
      <c r="J53" s="632"/>
      <c r="K53" s="632"/>
      <c r="L53" s="701">
        <f>SUM(L18:L47)</f>
        <v>0</v>
      </c>
    </row>
    <row r="54" spans="1:12" x14ac:dyDescent="0.2">
      <c r="A54" s="684"/>
      <c r="B54" s="657"/>
      <c r="C54" s="657"/>
      <c r="D54" s="657"/>
      <c r="E54" s="700" t="s">
        <v>348</v>
      </c>
      <c r="F54" s="702">
        <v>0.14000000000000001</v>
      </c>
      <c r="G54" s="632" t="s">
        <v>349</v>
      </c>
      <c r="H54" s="703">
        <f>L53</f>
        <v>0</v>
      </c>
      <c r="I54" s="632"/>
      <c r="J54" s="632"/>
      <c r="K54" s="632"/>
      <c r="L54" s="667">
        <f>F54*L53</f>
        <v>0</v>
      </c>
    </row>
    <row r="55" spans="1:12" ht="15.75" thickBot="1" x14ac:dyDescent="0.25">
      <c r="A55" s="684"/>
      <c r="B55" s="657"/>
      <c r="C55" s="657"/>
      <c r="D55" s="657"/>
      <c r="E55" s="681" t="s">
        <v>350</v>
      </c>
      <c r="F55" s="632"/>
      <c r="G55" s="632"/>
      <c r="H55" s="632"/>
      <c r="I55" s="632"/>
      <c r="J55" s="632"/>
      <c r="K55" s="632"/>
      <c r="L55" s="704">
        <f>L49</f>
        <v>0</v>
      </c>
    </row>
    <row r="56" spans="1:12" ht="15.75" thickBot="1" x14ac:dyDescent="0.25">
      <c r="A56" s="684"/>
      <c r="B56" s="705"/>
      <c r="C56" s="705"/>
      <c r="D56" s="705"/>
      <c r="E56" s="1264" t="s">
        <v>351</v>
      </c>
      <c r="F56" s="1265"/>
      <c r="G56" s="1265"/>
      <c r="H56" s="1265"/>
      <c r="I56" s="660"/>
      <c r="J56" s="660"/>
      <c r="K56" s="660"/>
      <c r="L56" s="706">
        <f>L53+L54+L55</f>
        <v>0</v>
      </c>
    </row>
    <row r="57" spans="1:12" ht="15.75" thickBot="1" x14ac:dyDescent="0.25">
      <c r="A57" s="707"/>
      <c r="B57" s="708" t="s">
        <v>352</v>
      </c>
      <c r="C57" s="709"/>
      <c r="D57" s="709"/>
      <c r="E57" s="709"/>
      <c r="F57" s="709"/>
      <c r="G57" s="709"/>
      <c r="H57" s="709"/>
      <c r="I57" s="709"/>
      <c r="J57" s="709"/>
      <c r="K57" s="709"/>
      <c r="L57" s="710"/>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34"/>
  </sheetPr>
  <dimension ref="A1:J104"/>
  <sheetViews>
    <sheetView tabSelected="1" zoomScale="75" zoomScaleNormal="75" zoomScaleSheetLayoutView="70" workbookViewId="0">
      <selection activeCell="D6" sqref="D6"/>
    </sheetView>
  </sheetViews>
  <sheetFormatPr defaultRowHeight="15" x14ac:dyDescent="0.2"/>
  <cols>
    <col min="1" max="1" width="16.33203125" customWidth="1"/>
    <col min="2" max="2" width="4.5546875" customWidth="1"/>
    <col min="3" max="3" width="6.33203125" customWidth="1"/>
    <col min="4" max="4" width="26.77734375" customWidth="1"/>
    <col min="5" max="5" width="17.88671875" customWidth="1"/>
    <col min="6" max="6" width="14.5546875" customWidth="1"/>
    <col min="7" max="8" width="17.109375" customWidth="1"/>
    <col min="9" max="9" width="6" customWidth="1"/>
    <col min="10" max="10" width="26.44140625" customWidth="1"/>
  </cols>
  <sheetData>
    <row r="1" spans="1:10" s="71" customFormat="1" ht="36" customHeight="1" thickTop="1" thickBot="1" x14ac:dyDescent="0.25">
      <c r="A1" s="1084" t="s">
        <v>224</v>
      </c>
      <c r="B1" s="1085"/>
      <c r="C1" s="1085"/>
      <c r="D1" s="1085"/>
      <c r="E1" s="1085"/>
      <c r="F1" s="1085"/>
      <c r="G1" s="1085"/>
      <c r="H1" s="1086"/>
      <c r="I1" s="182"/>
    </row>
    <row r="2" spans="1:10" s="71" customFormat="1" ht="53.25" customHeight="1" thickTop="1" x14ac:dyDescent="0.2">
      <c r="A2" s="466"/>
      <c r="B2" s="174"/>
      <c r="C2" s="174"/>
      <c r="D2" s="174"/>
      <c r="E2" s="1066" t="s">
        <v>216</v>
      </c>
      <c r="F2" s="1067"/>
      <c r="G2" s="1067"/>
      <c r="H2" s="543"/>
      <c r="I2" s="173"/>
    </row>
    <row r="3" spans="1:10" s="71" customFormat="1" ht="33.75" customHeight="1" thickBot="1" x14ac:dyDescent="0.25">
      <c r="A3" s="244"/>
      <c r="B3" s="219"/>
      <c r="C3" s="219"/>
      <c r="D3" s="219"/>
      <c r="E3" s="1068" t="str">
        <f>IF(C7="b","BUILDING PROJECT, 2003 FEES",IF(C7="e","ENGINEERING PROJECT, 2003 FEES"))</f>
        <v>ENGINEERING PROJECT, 2003 FEES</v>
      </c>
      <c r="F3" s="1069"/>
      <c r="G3" s="1069"/>
      <c r="H3" s="560" t="s">
        <v>296</v>
      </c>
      <c r="I3" s="173"/>
    </row>
    <row r="4" spans="1:10" s="71" customFormat="1" ht="15.75" thickTop="1" x14ac:dyDescent="0.2">
      <c r="A4" s="592"/>
      <c r="B4" s="593"/>
      <c r="C4" s="594" t="s">
        <v>215</v>
      </c>
      <c r="D4" s="227"/>
      <c r="E4" s="503" t="s">
        <v>212</v>
      </c>
      <c r="F4" s="1090"/>
      <c r="G4" s="1091"/>
      <c r="H4" s="505"/>
      <c r="I4" s="182"/>
      <c r="J4" s="183"/>
    </row>
    <row r="5" spans="1:10" s="71" customFormat="1" x14ac:dyDescent="0.2">
      <c r="A5" s="595"/>
      <c r="B5" s="596"/>
      <c r="C5" s="597" t="s">
        <v>210</v>
      </c>
      <c r="D5" s="224"/>
      <c r="E5" s="502" t="s">
        <v>213</v>
      </c>
      <c r="F5" s="504"/>
      <c r="G5" s="230"/>
      <c r="H5" s="505"/>
      <c r="I5" s="173"/>
      <c r="J5" s="183"/>
    </row>
    <row r="6" spans="1:10" s="71" customFormat="1" x14ac:dyDescent="0.2">
      <c r="A6" s="213"/>
      <c r="B6" s="595" t="s">
        <v>211</v>
      </c>
      <c r="C6" s="215" t="s">
        <v>164</v>
      </c>
      <c r="D6" s="226"/>
      <c r="E6" s="502" t="s">
        <v>299</v>
      </c>
      <c r="F6" s="353"/>
      <c r="G6" s="58"/>
      <c r="H6" s="544"/>
      <c r="I6" s="173"/>
      <c r="J6" s="183"/>
    </row>
    <row r="7" spans="1:10" s="71" customFormat="1" x14ac:dyDescent="0.2">
      <c r="A7" s="598" t="s">
        <v>139</v>
      </c>
      <c r="B7" s="214"/>
      <c r="C7" s="216" t="str">
        <f>IF(D7="Building project","B",IF(D7="Engineering project","E"))</f>
        <v>E</v>
      </c>
      <c r="D7" s="231" t="s">
        <v>278</v>
      </c>
      <c r="E7" s="69"/>
      <c r="F7" s="173"/>
      <c r="G7" s="58"/>
      <c r="H7" s="544"/>
      <c r="I7" s="173"/>
      <c r="J7" s="183"/>
    </row>
    <row r="8" spans="1:10" s="71" customFormat="1" x14ac:dyDescent="0.2">
      <c r="A8" s="595"/>
      <c r="B8" s="596"/>
      <c r="C8" s="597" t="s">
        <v>129</v>
      </c>
      <c r="D8" s="1102"/>
      <c r="E8" s="1103"/>
      <c r="F8" s="1103"/>
      <c r="G8" s="1103"/>
      <c r="H8" s="1104"/>
      <c r="I8" s="173"/>
      <c r="J8" s="183"/>
    </row>
    <row r="9" spans="1:10" s="71" customFormat="1" ht="15.75" thickBot="1" x14ac:dyDescent="0.25">
      <c r="A9" s="605"/>
      <c r="B9" s="606"/>
      <c r="C9" s="607"/>
      <c r="D9" s="1105"/>
      <c r="E9" s="1106"/>
      <c r="F9" s="1106"/>
      <c r="G9" s="1106"/>
      <c r="H9" s="1107"/>
      <c r="I9" s="184"/>
      <c r="J9" s="183"/>
    </row>
    <row r="10" spans="1:10" s="71" customFormat="1" ht="15.75" thickTop="1" x14ac:dyDescent="0.2">
      <c r="A10" s="602"/>
      <c r="B10" s="603"/>
      <c r="C10" s="604" t="s">
        <v>130</v>
      </c>
      <c r="D10" s="1108"/>
      <c r="E10" s="1109"/>
      <c r="F10" s="1109"/>
      <c r="G10" s="1110"/>
      <c r="H10" s="545"/>
      <c r="I10" s="173"/>
      <c r="J10" s="183"/>
    </row>
    <row r="11" spans="1:10" s="71" customFormat="1" ht="19.5" customHeight="1" x14ac:dyDescent="0.2">
      <c r="A11" s="595"/>
      <c r="B11" s="596"/>
      <c r="C11" s="597" t="s">
        <v>225</v>
      </c>
      <c r="D11" s="1063"/>
      <c r="E11" s="1064"/>
      <c r="F11" s="1064"/>
      <c r="G11" s="1065"/>
      <c r="H11" s="545"/>
      <c r="I11" s="173"/>
      <c r="J11" s="183"/>
    </row>
    <row r="12" spans="1:10" s="71" customFormat="1" x14ac:dyDescent="0.2">
      <c r="A12" s="599"/>
      <c r="B12" s="600"/>
      <c r="C12" s="601" t="s">
        <v>217</v>
      </c>
      <c r="D12" s="220"/>
      <c r="E12" s="546" t="s">
        <v>227</v>
      </c>
      <c r="F12" s="591"/>
      <c r="G12" s="69"/>
      <c r="H12" s="544"/>
      <c r="I12" s="173"/>
      <c r="J12" s="183"/>
    </row>
    <row r="13" spans="1:10" s="71" customFormat="1" ht="15.75" x14ac:dyDescent="0.2">
      <c r="A13" s="213" t="s">
        <v>125</v>
      </c>
      <c r="B13" s="214"/>
      <c r="C13" s="217">
        <f>IF(D13="NONE","NONE",D13)</f>
        <v>0</v>
      </c>
      <c r="D13" s="224"/>
      <c r="E13" s="205" t="str">
        <f>IF(D13="","&lt;--ERROR","")</f>
        <v>&lt;--ERROR</v>
      </c>
      <c r="F13" s="58"/>
      <c r="G13" s="58"/>
      <c r="H13" s="66"/>
      <c r="I13" s="182"/>
      <c r="J13" s="183"/>
    </row>
    <row r="14" spans="1:10" s="71" customFormat="1" ht="15.75" x14ac:dyDescent="0.2">
      <c r="A14" s="595"/>
      <c r="B14" s="596"/>
      <c r="C14" s="597" t="s">
        <v>206</v>
      </c>
      <c r="D14" s="225"/>
      <c r="E14" s="205" t="str">
        <f>IF(D14="","&lt;--ERROR","")</f>
        <v>&lt;--ERROR</v>
      </c>
      <c r="F14" s="58"/>
      <c r="G14" s="58"/>
      <c r="H14" s="66"/>
      <c r="I14" s="182"/>
      <c r="J14" s="183"/>
    </row>
    <row r="15" spans="1:10" s="71" customFormat="1" x14ac:dyDescent="0.2">
      <c r="A15" s="595"/>
      <c r="B15" s="608"/>
      <c r="C15" s="597" t="s">
        <v>35</v>
      </c>
      <c r="D15" s="228"/>
      <c r="E15" s="68"/>
      <c r="F15" s="58"/>
      <c r="G15" s="58"/>
      <c r="H15" s="66"/>
      <c r="I15" s="182"/>
      <c r="J15" s="183"/>
    </row>
    <row r="16" spans="1:10" s="71" customFormat="1" x14ac:dyDescent="0.2">
      <c r="A16" s="213" t="s">
        <v>226</v>
      </c>
      <c r="B16" s="212"/>
      <c r="C16" s="218">
        <f>IF(D16=2003,1,IF(D16=2004,2,IF(D16=2005,3)))</f>
        <v>1</v>
      </c>
      <c r="D16" s="232">
        <v>2003</v>
      </c>
      <c r="E16" s="210"/>
      <c r="F16" s="210"/>
      <c r="G16" s="210"/>
      <c r="H16" s="547"/>
      <c r="I16" s="182"/>
      <c r="J16" s="183"/>
    </row>
    <row r="17" spans="1:10" s="71" customFormat="1" x14ac:dyDescent="0.2">
      <c r="A17" s="595"/>
      <c r="B17" s="608"/>
      <c r="C17" s="597" t="s">
        <v>140</v>
      </c>
      <c r="D17" s="194" t="str">
        <f>IF(H36&lt;H28, "TIME BASED FEES","PERCENTAGE BASED FEES")</f>
        <v>TIME BASED FEES</v>
      </c>
      <c r="E17" s="1061" t="s">
        <v>36</v>
      </c>
      <c r="F17" s="1062"/>
      <c r="G17" s="209" t="str">
        <f>IF(C16=1, "No 24938 of 28 February 2003",IF(C16=2,"No 26180 of 2 April 2004",IF(C16=3," No 27422 of 1 April 2005","")))</f>
        <v>No 24938 of 28 February 2003</v>
      </c>
      <c r="H17" s="548"/>
      <c r="I17" s="182"/>
      <c r="J17" s="183"/>
    </row>
    <row r="18" spans="1:10" s="71" customFormat="1" x14ac:dyDescent="0.2">
      <c r="A18" s="595"/>
      <c r="B18" s="608"/>
      <c r="C18" s="597" t="s">
        <v>170</v>
      </c>
      <c r="D18" s="228"/>
      <c r="E18" s="1095" t="str">
        <f>IF(H28&gt;E36,"USE TIME BASIS FEES","")</f>
        <v>USE TIME BASIS FEES</v>
      </c>
      <c r="F18" s="1096"/>
      <c r="G18" s="1096"/>
      <c r="H18" s="549"/>
      <c r="I18" s="182"/>
      <c r="J18" s="183"/>
    </row>
    <row r="19" spans="1:10" s="71" customFormat="1" x14ac:dyDescent="0.2">
      <c r="A19" s="595"/>
      <c r="B19" s="596"/>
      <c r="C19" s="597" t="s">
        <v>20</v>
      </c>
      <c r="D19" s="226"/>
      <c r="E19" s="1097"/>
      <c r="F19" s="1098"/>
      <c r="G19" s="1098"/>
      <c r="H19" s="505"/>
      <c r="I19" s="173"/>
      <c r="J19" s="183"/>
    </row>
    <row r="20" spans="1:10" s="71" customFormat="1" ht="15.75" customHeight="1" x14ac:dyDescent="0.2">
      <c r="A20" s="595"/>
      <c r="B20" s="596"/>
      <c r="C20" s="597" t="s">
        <v>131</v>
      </c>
      <c r="D20" s="226"/>
      <c r="E20" s="506"/>
      <c r="F20" s="507"/>
      <c r="G20" s="507"/>
      <c r="H20" s="550"/>
      <c r="I20" s="185"/>
      <c r="J20" s="183"/>
    </row>
    <row r="21" spans="1:10" s="71" customFormat="1" ht="15.75" customHeight="1" x14ac:dyDescent="0.2">
      <c r="A21" s="595"/>
      <c r="B21" s="596"/>
      <c r="C21" s="597" t="s">
        <v>23</v>
      </c>
      <c r="D21" s="226"/>
      <c r="E21" s="508"/>
      <c r="F21" s="507"/>
      <c r="G21" s="507"/>
      <c r="H21" s="550"/>
      <c r="I21" s="173"/>
      <c r="J21" s="183"/>
    </row>
    <row r="22" spans="1:10" s="71" customFormat="1" x14ac:dyDescent="0.2">
      <c r="A22" s="57"/>
      <c r="B22" s="173"/>
      <c r="C22" s="509" t="str">
        <f>IF(E22=1,"STAGE COMPLETED",IF(E22=4,"STAGE COMPLETED","STAGE"))</f>
        <v>STAGE COMPLETED</v>
      </c>
      <c r="D22" s="233" t="s">
        <v>485</v>
      </c>
      <c r="E22" s="541">
        <f>IF(D22="Preliminary design",1,IF(D22="Design &amp; tender",2,IF(D22="Construction",3,IF(D22="Completion",4))))</f>
        <v>1</v>
      </c>
      <c r="F22" s="247"/>
      <c r="G22" s="247"/>
      <c r="H22" s="551"/>
      <c r="J22" s="183"/>
    </row>
    <row r="23" spans="1:10" s="71" customFormat="1" ht="16.5" x14ac:dyDescent="0.2">
      <c r="A23" s="57"/>
      <c r="B23" s="173"/>
      <c r="C23" s="510" t="s">
        <v>285</v>
      </c>
      <c r="D23" s="511">
        <v>1</v>
      </c>
      <c r="E23" s="542"/>
      <c r="F23" s="247"/>
      <c r="G23" s="247"/>
      <c r="H23" s="551"/>
      <c r="J23" s="183"/>
    </row>
    <row r="24" spans="1:10" s="71" customFormat="1" ht="15.75" thickBot="1" x14ac:dyDescent="0.25">
      <c r="A24" s="1092" t="s">
        <v>241</v>
      </c>
      <c r="B24" s="1093"/>
      <c r="C24" s="1094"/>
      <c r="D24" s="259" t="s">
        <v>209</v>
      </c>
      <c r="E24" s="211"/>
      <c r="F24" s="247"/>
      <c r="G24" s="247"/>
      <c r="H24" s="551"/>
      <c r="J24" s="183"/>
    </row>
    <row r="25" spans="1:10" s="71" customFormat="1" ht="15" customHeight="1" x14ac:dyDescent="0.2">
      <c r="A25" s="1099" t="s">
        <v>145</v>
      </c>
      <c r="B25" s="1100"/>
      <c r="C25" s="1100"/>
      <c r="D25" s="1101"/>
      <c r="E25" s="234" t="s">
        <v>209</v>
      </c>
      <c r="F25" s="173"/>
      <c r="G25" s="173"/>
      <c r="H25" s="544"/>
      <c r="I25" s="173"/>
      <c r="J25" s="183"/>
    </row>
    <row r="26" spans="1:10" s="71" customFormat="1" x14ac:dyDescent="0.2">
      <c r="A26" s="1087" t="s">
        <v>239</v>
      </c>
      <c r="B26" s="1088"/>
      <c r="C26" s="1088"/>
      <c r="D26" s="1089"/>
      <c r="E26" s="231" t="s">
        <v>297</v>
      </c>
      <c r="F26" s="173"/>
      <c r="G26" s="173"/>
      <c r="H26" s="544"/>
      <c r="I26" s="173"/>
      <c r="J26" s="183"/>
    </row>
    <row r="27" spans="1:10" s="71" customFormat="1" x14ac:dyDescent="0.2">
      <c r="A27" s="1058" t="s">
        <v>187</v>
      </c>
      <c r="B27" s="1059"/>
      <c r="C27" s="1059"/>
      <c r="D27" s="1060"/>
      <c r="E27" s="231" t="s">
        <v>297</v>
      </c>
      <c r="F27" s="173"/>
      <c r="G27" s="173"/>
      <c r="H27" s="544"/>
      <c r="I27" s="173"/>
      <c r="J27" s="183"/>
    </row>
    <row r="28" spans="1:10" s="71" customFormat="1" ht="15.75" thickBot="1" x14ac:dyDescent="0.25">
      <c r="A28" s="609"/>
      <c r="B28" s="610"/>
      <c r="C28" s="610"/>
      <c r="D28" s="611" t="s">
        <v>188</v>
      </c>
      <c r="E28" s="235" t="s">
        <v>297</v>
      </c>
      <c r="F28" s="501" t="str">
        <f>IF(E28="y","AMOUNT APPR. =","")</f>
        <v>AMOUNT APPR. =</v>
      </c>
      <c r="G28" s="1280"/>
      <c r="H28" s="552">
        <f>IF(C16=1,Scales!B3,)</f>
        <v>250000</v>
      </c>
      <c r="I28" s="173"/>
      <c r="J28" s="183"/>
    </row>
    <row r="29" spans="1:10" s="71" customFormat="1" ht="69.75" customHeight="1" thickTop="1" thickBot="1" x14ac:dyDescent="0.25">
      <c r="A29" s="1075" t="s">
        <v>229</v>
      </c>
      <c r="B29" s="1076"/>
      <c r="C29" s="1076"/>
      <c r="D29" s="1076"/>
      <c r="E29" s="28" t="s">
        <v>153</v>
      </c>
      <c r="F29" s="26" t="s">
        <v>149</v>
      </c>
      <c r="G29" s="27" t="s">
        <v>150</v>
      </c>
      <c r="H29" s="553" t="s">
        <v>148</v>
      </c>
      <c r="I29" s="183"/>
      <c r="J29" s="183"/>
    </row>
    <row r="30" spans="1:10" s="71" customFormat="1" ht="22.5" customHeight="1" x14ac:dyDescent="0.2">
      <c r="A30" s="1073" t="s">
        <v>249</v>
      </c>
      <c r="B30" s="1074"/>
      <c r="C30" s="1074"/>
      <c r="D30" s="1074"/>
      <c r="E30" s="619" t="s">
        <v>298</v>
      </c>
      <c r="F30" s="620">
        <f>IF(E30="estimates",1,2)</f>
        <v>2</v>
      </c>
      <c r="G30" s="621"/>
      <c r="H30" s="616"/>
      <c r="I30" s="183"/>
      <c r="J30" s="183"/>
    </row>
    <row r="31" spans="1:10" s="71" customFormat="1" ht="33" customHeight="1" x14ac:dyDescent="0.2">
      <c r="A31" s="1070" t="s">
        <v>244</v>
      </c>
      <c r="B31" s="1082"/>
      <c r="C31" s="1082"/>
      <c r="D31" s="1083"/>
      <c r="E31" s="622"/>
      <c r="F31" s="614"/>
      <c r="G31" s="615"/>
      <c r="H31" s="617">
        <f>IF($E$22&lt;3,E31,IF($E$22=3,F31,IF($E$22=4,G31)))</f>
        <v>0</v>
      </c>
      <c r="I31" s="183"/>
      <c r="J31" s="183"/>
    </row>
    <row r="32" spans="1:10" s="71" customFormat="1" ht="30.75" customHeight="1" x14ac:dyDescent="0.2">
      <c r="A32" s="1070" t="s">
        <v>151</v>
      </c>
      <c r="B32" s="1077"/>
      <c r="C32" s="1077"/>
      <c r="D32" s="1078"/>
      <c r="E32" s="622">
        <v>0</v>
      </c>
      <c r="F32" s="615"/>
      <c r="G32" s="615"/>
      <c r="H32" s="617">
        <f>IF($E$22&lt;3,E32,IF($E$22=3,F32,IF($E$22=4,G32)))</f>
        <v>0</v>
      </c>
    </row>
    <row r="33" spans="1:10" s="71" customFormat="1" ht="30.75" customHeight="1" x14ac:dyDescent="0.2">
      <c r="A33" s="1070" t="s">
        <v>152</v>
      </c>
      <c r="B33" s="1082"/>
      <c r="C33" s="1082"/>
      <c r="D33" s="1083"/>
      <c r="E33" s="622">
        <v>0</v>
      </c>
      <c r="F33" s="615"/>
      <c r="G33" s="615"/>
      <c r="H33" s="617">
        <f>IF($E$22&lt;3,E33,IF($E$22=3,F33,IF($E$22=4,G33)))</f>
        <v>0</v>
      </c>
    </row>
    <row r="34" spans="1:10" s="71" customFormat="1" ht="39.75" customHeight="1" x14ac:dyDescent="0.2">
      <c r="A34" s="1070" t="s">
        <v>234</v>
      </c>
      <c r="B34" s="1071"/>
      <c r="C34" s="1071"/>
      <c r="D34" s="1072"/>
      <c r="E34" s="622">
        <v>0</v>
      </c>
      <c r="F34" s="615"/>
      <c r="G34" s="615"/>
      <c r="H34" s="617">
        <f>IF($E$22&lt;3,E34,IF($E$22=3,F34,IF($E$22=4,G34)))</f>
        <v>0</v>
      </c>
    </row>
    <row r="35" spans="1:10" s="71" customFormat="1" ht="39.75" customHeight="1" thickBot="1" x14ac:dyDescent="0.25">
      <c r="A35" s="1079" t="s">
        <v>246</v>
      </c>
      <c r="B35" s="1080"/>
      <c r="C35" s="1080"/>
      <c r="D35" s="1081"/>
      <c r="E35" s="623">
        <v>0</v>
      </c>
      <c r="F35" s="624"/>
      <c r="G35" s="624"/>
      <c r="H35" s="618">
        <f>IF($E$22&lt;3,E35,IF($E$22=3,F35,IF($E$22=4,G35)))</f>
        <v>0</v>
      </c>
    </row>
    <row r="36" spans="1:10" s="71" customFormat="1" ht="33.75" customHeight="1" thickTop="1" thickBot="1" x14ac:dyDescent="0.25">
      <c r="A36" s="1033" t="s">
        <v>251</v>
      </c>
      <c r="B36" s="1034"/>
      <c r="C36" s="1034"/>
      <c r="D36" s="1035"/>
      <c r="E36" s="512">
        <f>SUM(E31:E35)</f>
        <v>0</v>
      </c>
      <c r="F36" s="512">
        <f>SUM(F31:F35)</f>
        <v>0</v>
      </c>
      <c r="G36" s="512">
        <f>SUM(G31:G35)</f>
        <v>0</v>
      </c>
      <c r="H36" s="513">
        <f>SUM(H31:H35)</f>
        <v>0</v>
      </c>
    </row>
    <row r="37" spans="1:10" s="71" customFormat="1" ht="27" customHeight="1" thickTop="1" thickBot="1" x14ac:dyDescent="0.25">
      <c r="A37" s="1036" t="str">
        <f>IF($E$22=4,IF(H36=H43,"","THE VALUE OF ( C) MUST BE THE SAME AS (D)"),"")</f>
        <v/>
      </c>
      <c r="B37" s="1037"/>
      <c r="C37" s="1037"/>
      <c r="D37" s="1037"/>
      <c r="E37" s="1038"/>
      <c r="F37" s="254"/>
      <c r="G37" s="255" t="str">
        <f>IF($E$22=4,IF($H$38=$H$44,"","ERROR"),"")</f>
        <v/>
      </c>
      <c r="H37" s="555"/>
    </row>
    <row r="38" spans="1:10" s="71" customFormat="1" ht="36.75" customHeight="1" thickTop="1" thickBot="1" x14ac:dyDescent="0.25">
      <c r="A38" s="1030" t="s">
        <v>250</v>
      </c>
      <c r="B38" s="1031"/>
      <c r="C38" s="1031"/>
      <c r="D38" s="1032"/>
      <c r="E38" s="514"/>
      <c r="F38" s="514"/>
      <c r="G38" s="514"/>
      <c r="H38" s="554">
        <f>IF($E$22&lt;3,E38,IF($E$22=3,F38,IF($E$22=4,G38)))</f>
        <v>0</v>
      </c>
      <c r="J38" s="183"/>
    </row>
    <row r="39" spans="1:10" s="71" customFormat="1" ht="16.5" customHeight="1" thickBot="1" x14ac:dyDescent="0.25">
      <c r="A39" s="1050"/>
      <c r="B39" s="1051"/>
      <c r="C39" s="1051"/>
      <c r="D39" s="1051"/>
      <c r="E39" s="25"/>
      <c r="F39" s="193"/>
      <c r="G39" s="175"/>
      <c r="H39" s="149"/>
      <c r="J39" s="183"/>
    </row>
    <row r="40" spans="1:10" s="71" customFormat="1" ht="53.25" customHeight="1" thickTop="1" thickBot="1" x14ac:dyDescent="0.25">
      <c r="A40" s="1055" t="s">
        <v>228</v>
      </c>
      <c r="B40" s="1056"/>
      <c r="C40" s="1056"/>
      <c r="D40" s="1056"/>
      <c r="E40" s="1056"/>
      <c r="F40" s="1057"/>
      <c r="G40" s="32" t="s">
        <v>160</v>
      </c>
      <c r="H40" s="553" t="s">
        <v>148</v>
      </c>
      <c r="J40" s="183"/>
    </row>
    <row r="41" spans="1:10" s="71" customFormat="1" ht="37.5" customHeight="1" x14ac:dyDescent="0.2">
      <c r="A41" s="1039" t="s">
        <v>154</v>
      </c>
      <c r="B41" s="1040"/>
      <c r="C41" s="1040"/>
      <c r="D41" s="1040"/>
      <c r="E41" s="1041"/>
      <c r="F41" s="1042"/>
      <c r="G41" s="625"/>
      <c r="H41" s="556">
        <f>IF($E$22&gt;2,G41,0)</f>
        <v>0</v>
      </c>
    </row>
    <row r="42" spans="1:10" s="71" customFormat="1" ht="37.5" customHeight="1" thickBot="1" x14ac:dyDescent="0.25">
      <c r="A42" s="1043" t="s">
        <v>155</v>
      </c>
      <c r="B42" s="1044"/>
      <c r="C42" s="1044"/>
      <c r="D42" s="1044"/>
      <c r="E42" s="1045"/>
      <c r="F42" s="1045"/>
      <c r="G42" s="514">
        <v>0</v>
      </c>
      <c r="H42" s="557">
        <f>IF($E$22&gt;2,G42,0)</f>
        <v>0</v>
      </c>
    </row>
    <row r="43" spans="1:10" s="71" customFormat="1" ht="30" customHeight="1" thickBot="1" x14ac:dyDescent="0.25">
      <c r="A43" s="1033" t="s">
        <v>163</v>
      </c>
      <c r="B43" s="1052"/>
      <c r="C43" s="1052"/>
      <c r="D43" s="1052"/>
      <c r="E43" s="1053"/>
      <c r="F43" s="1054"/>
      <c r="G43" s="612">
        <f>G41+G42</f>
        <v>0</v>
      </c>
      <c r="H43" s="558">
        <f>IF($E$22&gt;2,G43,0)</f>
        <v>0</v>
      </c>
    </row>
    <row r="44" spans="1:10" s="71" customFormat="1" ht="41.25" customHeight="1" thickTop="1" thickBot="1" x14ac:dyDescent="0.25">
      <c r="A44" s="1046" t="s">
        <v>143</v>
      </c>
      <c r="B44" s="1047"/>
      <c r="C44" s="1047"/>
      <c r="D44" s="1047"/>
      <c r="E44" s="1048"/>
      <c r="F44" s="1049"/>
      <c r="G44" s="613"/>
      <c r="H44" s="559">
        <f>IF($E$22&gt;2,G44,0)</f>
        <v>0</v>
      </c>
    </row>
    <row r="45" spans="1:10" ht="15.75" thickTop="1" x14ac:dyDescent="0.2">
      <c r="G45" s="29"/>
    </row>
    <row r="54" ht="18.75" customHeight="1" x14ac:dyDescent="0.2"/>
    <row r="61" ht="25.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103" spans="1:9" x14ac:dyDescent="0.2">
      <c r="A103" s="1"/>
      <c r="B103" s="1"/>
      <c r="C103" s="1"/>
      <c r="D103" s="1"/>
      <c r="E103" s="1"/>
      <c r="F103" s="1"/>
      <c r="G103" s="1"/>
      <c r="H103" s="1"/>
      <c r="I103" s="1"/>
    </row>
    <row r="104" spans="1:9" x14ac:dyDescent="0.2">
      <c r="A104" s="1028"/>
      <c r="B104" s="1029"/>
      <c r="C104" s="1029"/>
      <c r="D104" s="1029"/>
      <c r="E104" s="1029"/>
      <c r="F104" s="1029"/>
      <c r="G104" s="1029"/>
      <c r="H104" s="1029"/>
      <c r="I104" s="1029"/>
    </row>
  </sheetData>
  <sheetProtection password="CD4C" sheet="1" objects="1" scenarios="1" formatCells="0" formatColumns="0" formatRows="0"/>
  <mergeCells count="31">
    <mergeCell ref="A1:H1"/>
    <mergeCell ref="A26:D26"/>
    <mergeCell ref="F4:G4"/>
    <mergeCell ref="A24:C24"/>
    <mergeCell ref="E18:G19"/>
    <mergeCell ref="A25:D25"/>
    <mergeCell ref="D8:H8"/>
    <mergeCell ref="D9:H9"/>
    <mergeCell ref="D10:G10"/>
    <mergeCell ref="A34:D34"/>
    <mergeCell ref="A30:D30"/>
    <mergeCell ref="A29:D29"/>
    <mergeCell ref="A32:D32"/>
    <mergeCell ref="A35:D35"/>
    <mergeCell ref="A33:D33"/>
    <mergeCell ref="A31:D31"/>
    <mergeCell ref="A27:D27"/>
    <mergeCell ref="E17:F17"/>
    <mergeCell ref="D11:G11"/>
    <mergeCell ref="E2:G2"/>
    <mergeCell ref="E3:G3"/>
    <mergeCell ref="A104:I104"/>
    <mergeCell ref="A38:D38"/>
    <mergeCell ref="A36:D36"/>
    <mergeCell ref="A37:E37"/>
    <mergeCell ref="A41:F41"/>
    <mergeCell ref="A42:F42"/>
    <mergeCell ref="A44:F44"/>
    <mergeCell ref="A39:D39"/>
    <mergeCell ref="A43:F43"/>
    <mergeCell ref="A40:F40"/>
  </mergeCells>
  <phoneticPr fontId="49" type="noConversion"/>
  <dataValidations count="6">
    <dataValidation type="list" showInputMessage="1" showErrorMessage="1" sqref="D22">
      <formula1>"PRELIMINARY DESIGN,DESIGN &amp; TENDER,CONSTRUCTION,COMPLETION"</formula1>
    </dataValidation>
    <dataValidation type="list" allowBlank="1" showInputMessage="1" showErrorMessage="1" sqref="E25:E28">
      <formula1>"Y,N"</formula1>
    </dataValidation>
    <dataValidation type="list" showInputMessage="1" showErrorMessage="1" sqref="D24">
      <formula1>"Y,N"</formula1>
    </dataValidation>
    <dataValidation type="list" allowBlank="1" showInputMessage="1" showErrorMessage="1" sqref="E30">
      <formula1>"ESTIMATES, TENDER VALUES"</formula1>
    </dataValidation>
    <dataValidation type="list" showInputMessage="1" showErrorMessage="1" sqref="D7">
      <formula1>"BUILDING PROJECT,ENGINEERING PROJECT"</formula1>
    </dataValidation>
    <dataValidation type="list" showInputMessage="1" showErrorMessage="1" sqref="D16">
      <formula1>"2003"</formula1>
    </dataValidation>
  </dataValidations>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310805)&amp;C&amp;8&amp;A&amp;R&amp;8PRINT DATE: 
&amp;D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41"/>
  </sheetPr>
  <dimension ref="A1:P82"/>
  <sheetViews>
    <sheetView topLeftCell="B1" zoomScale="90" zoomScaleNormal="90" zoomScaleSheetLayoutView="75" workbookViewId="0">
      <selection activeCell="M10" sqref="M10"/>
    </sheetView>
  </sheetViews>
  <sheetFormatPr defaultRowHeight="15" x14ac:dyDescent="0.2"/>
  <cols>
    <col min="1" max="1" width="13.88671875" customWidth="1"/>
    <col min="2" max="2" width="16.21875" customWidth="1"/>
    <col min="3" max="3" width="4.77734375" customWidth="1"/>
    <col min="4" max="6" width="3.5546875" customWidth="1"/>
    <col min="7" max="7" width="10.33203125" bestFit="1" customWidth="1"/>
    <col min="8" max="8" width="3.44140625" customWidth="1"/>
    <col min="9" max="9" width="12.21875" customWidth="1"/>
    <col min="10" max="10" width="3.6640625" customWidth="1"/>
    <col min="11" max="11" width="13.88671875" customWidth="1"/>
    <col min="12" max="12" width="3.77734375" customWidth="1"/>
    <col min="13" max="13" width="12.44140625" customWidth="1"/>
    <col min="14" max="14" width="4.109375" customWidth="1"/>
    <col min="15" max="15" width="14.21875" customWidth="1"/>
  </cols>
  <sheetData>
    <row r="1" spans="1:15" ht="42.75" customHeight="1" thickTop="1" x14ac:dyDescent="0.2">
      <c r="A1" s="251"/>
      <c r="B1" s="3"/>
      <c r="C1" s="3"/>
      <c r="D1" s="1151" t="s">
        <v>243</v>
      </c>
      <c r="E1" s="1151"/>
      <c r="F1" s="1151"/>
      <c r="G1" s="1152"/>
      <c r="H1" s="67"/>
      <c r="I1" s="1153" t="s">
        <v>277</v>
      </c>
      <c r="J1" s="1154"/>
      <c r="K1" s="1154"/>
      <c r="L1" s="1155"/>
      <c r="M1" s="1156"/>
      <c r="N1" s="1156"/>
      <c r="O1" s="1157"/>
    </row>
    <row r="2" spans="1:15" ht="29.25" customHeight="1" x14ac:dyDescent="0.2">
      <c r="A2" s="4"/>
      <c r="B2" s="2"/>
      <c r="C2" s="2"/>
      <c r="D2" s="2"/>
      <c r="E2" s="68"/>
      <c r="F2" s="1141"/>
      <c r="G2" s="1142"/>
      <c r="H2" s="1142"/>
      <c r="I2" s="1114" t="str">
        <f>'Input Data'!E3</f>
        <v>ENGINEERING PROJECT, 2003 FEES</v>
      </c>
      <c r="J2" s="1115"/>
      <c r="K2" s="1115"/>
      <c r="L2" s="1115"/>
      <c r="M2" s="1116"/>
      <c r="N2" s="1116"/>
      <c r="O2" s="1117"/>
    </row>
    <row r="3" spans="1:15" ht="18.75" customHeight="1" x14ac:dyDescent="0.2">
      <c r="A3" s="256"/>
      <c r="B3" s="250"/>
      <c r="C3" s="250"/>
      <c r="D3" s="250"/>
      <c r="E3" s="250"/>
      <c r="F3" s="1142"/>
      <c r="G3" s="1142"/>
      <c r="H3" s="1142"/>
      <c r="I3" s="68"/>
      <c r="J3" s="250"/>
      <c r="K3" s="250"/>
      <c r="L3" s="250"/>
      <c r="M3" s="250"/>
      <c r="N3" s="465" t="str">
        <f>'Input Data'!H3</f>
        <v>Version 3  2011-06</v>
      </c>
      <c r="O3" s="165"/>
    </row>
    <row r="4" spans="1:15" x14ac:dyDescent="0.2">
      <c r="A4" s="63" t="s">
        <v>21</v>
      </c>
      <c r="B4" s="1176">
        <f>'Input Data'!$D$8</f>
        <v>0</v>
      </c>
      <c r="C4" s="1161"/>
      <c r="D4" s="1161"/>
      <c r="E4" s="1161"/>
      <c r="F4" s="1161"/>
      <c r="G4" s="1161"/>
      <c r="H4" s="1161"/>
      <c r="I4" s="1161"/>
      <c r="J4" s="1161"/>
      <c r="K4" s="1161"/>
      <c r="L4" s="1161"/>
      <c r="M4" s="1161"/>
      <c r="N4" s="58"/>
      <c r="O4" s="66"/>
    </row>
    <row r="5" spans="1:15" x14ac:dyDescent="0.2">
      <c r="A5" s="70"/>
      <c r="B5" s="1159">
        <f>'Input Data'!D9</f>
        <v>0</v>
      </c>
      <c r="C5" s="1149"/>
      <c r="D5" s="1149"/>
      <c r="E5" s="1149"/>
      <c r="F5" s="1149"/>
      <c r="G5" s="1149"/>
      <c r="H5" s="1149"/>
      <c r="I5" s="1149"/>
      <c r="J5" s="1149"/>
      <c r="K5" s="1149"/>
      <c r="L5" s="1149"/>
      <c r="M5" s="1149"/>
      <c r="N5" s="58"/>
      <c r="O5" s="66"/>
    </row>
    <row r="6" spans="1:15" x14ac:dyDescent="0.2">
      <c r="A6" s="63" t="s">
        <v>22</v>
      </c>
      <c r="B6" s="1160">
        <f>'Input Data'!$D$10</f>
        <v>0</v>
      </c>
      <c r="C6" s="1161"/>
      <c r="D6" s="1161"/>
      <c r="E6" s="1161"/>
      <c r="F6" s="1161"/>
      <c r="G6" s="1161"/>
      <c r="H6" s="1161"/>
      <c r="I6" s="1161"/>
      <c r="J6" s="1161"/>
      <c r="K6" s="1161"/>
      <c r="L6" s="1161"/>
      <c r="M6" s="1161"/>
      <c r="N6" s="58"/>
      <c r="O6" s="66"/>
    </row>
    <row r="7" spans="1:15" ht="32.25" customHeight="1" thickBot="1" x14ac:dyDescent="0.25">
      <c r="A7" s="208" t="s">
        <v>19</v>
      </c>
      <c r="B7" s="1131">
        <f>'Input Data'!$D$11</f>
        <v>0</v>
      </c>
      <c r="C7" s="1132"/>
      <c r="D7" s="1132"/>
      <c r="E7" s="1132"/>
      <c r="F7" s="1132"/>
      <c r="G7" s="1132"/>
      <c r="H7" s="1132"/>
      <c r="I7" s="1132"/>
      <c r="J7" s="237" t="s">
        <v>218</v>
      </c>
      <c r="K7" s="238">
        <f>'Input Data'!D12</f>
        <v>0</v>
      </c>
      <c r="L7" s="237" t="s">
        <v>221</v>
      </c>
      <c r="M7" s="1133">
        <f>'Input Data'!F12</f>
        <v>0</v>
      </c>
      <c r="N7" s="1126"/>
      <c r="O7" s="221"/>
    </row>
    <row r="8" spans="1:15" ht="16.5" thickTop="1" x14ac:dyDescent="0.25">
      <c r="A8" s="1183" t="s">
        <v>214</v>
      </c>
      <c r="B8" s="1184"/>
      <c r="C8" s="1118">
        <f>'Input Data'!F4</f>
        <v>0</v>
      </c>
      <c r="D8" s="1119"/>
      <c r="E8" s="1119"/>
      <c r="F8" s="1119"/>
      <c r="G8" s="1119"/>
      <c r="H8" s="246" t="s">
        <v>218</v>
      </c>
      <c r="I8" s="229">
        <f>'Input Data'!F5</f>
        <v>0</v>
      </c>
      <c r="J8" s="65" t="s">
        <v>174</v>
      </c>
      <c r="K8" s="58"/>
      <c r="L8" s="1164">
        <f>'Input Data'!D4</f>
        <v>0</v>
      </c>
      <c r="M8" s="1159"/>
      <c r="N8" s="1159"/>
      <c r="O8" s="165"/>
    </row>
    <row r="9" spans="1:15" x14ac:dyDescent="0.2">
      <c r="A9" s="63" t="s">
        <v>125</v>
      </c>
      <c r="B9" s="58"/>
      <c r="C9" s="1143">
        <f>'Input Data'!D13</f>
        <v>0</v>
      </c>
      <c r="D9" s="1144"/>
      <c r="E9" s="1144"/>
      <c r="F9" s="1144"/>
      <c r="G9" s="1145"/>
      <c r="H9" s="65" t="s">
        <v>240</v>
      </c>
      <c r="I9" s="229">
        <f>'Input Data'!F6</f>
        <v>0</v>
      </c>
      <c r="J9" s="65" t="s">
        <v>175</v>
      </c>
      <c r="K9" s="58"/>
      <c r="M9" s="974">
        <f>'Input Data'!$D$5</f>
        <v>0</v>
      </c>
      <c r="N9" s="627"/>
      <c r="O9" s="66"/>
    </row>
    <row r="10" spans="1:15" x14ac:dyDescent="0.2">
      <c r="A10" s="206" t="s">
        <v>206</v>
      </c>
      <c r="B10" s="240"/>
      <c r="C10" s="1148">
        <f>'Input Data'!D14</f>
        <v>0</v>
      </c>
      <c r="D10" s="1140"/>
      <c r="E10" s="1140"/>
      <c r="F10" s="1140"/>
      <c r="G10" s="1140"/>
      <c r="H10" s="187"/>
      <c r="I10" s="187"/>
      <c r="J10" s="65" t="s">
        <v>20</v>
      </c>
      <c r="K10" s="58"/>
      <c r="L10" s="187"/>
      <c r="M10" s="975">
        <f>'Input Data'!$D$19</f>
        <v>0</v>
      </c>
      <c r="O10" s="66"/>
    </row>
    <row r="11" spans="1:15" x14ac:dyDescent="0.2">
      <c r="A11" s="63" t="s">
        <v>131</v>
      </c>
      <c r="B11" s="58"/>
      <c r="C11" s="1149">
        <f>'Input Data'!D20</f>
        <v>0</v>
      </c>
      <c r="D11" s="1150"/>
      <c r="E11" s="1150"/>
      <c r="F11" s="1150"/>
      <c r="G11" s="1150"/>
      <c r="H11" s="187"/>
      <c r="I11" s="187"/>
      <c r="J11" s="64" t="s">
        <v>132</v>
      </c>
      <c r="K11" s="58"/>
      <c r="L11" s="1122" t="str">
        <f>IF('Input Data'!E22=1,"PRELIMINARY DESIGN",IF('Input Data'!E22=2,"DESIGN &amp; TENDER",IF('Input Data'!E22=3,"CONSTRUCTION",IF('Input Data'!E22=4,"COMPLETION"))))</f>
        <v>PRELIMINARY DESIGN</v>
      </c>
      <c r="M11" s="1123"/>
      <c r="N11" s="1123"/>
      <c r="O11" s="1124"/>
    </row>
    <row r="12" spans="1:15" x14ac:dyDescent="0.2">
      <c r="A12" s="63" t="s">
        <v>35</v>
      </c>
      <c r="B12" s="58"/>
      <c r="C12" s="1137">
        <f>'Input Data'!$D$15</f>
        <v>0</v>
      </c>
      <c r="D12" s="1138"/>
      <c r="E12" s="1138"/>
      <c r="F12" s="1138"/>
      <c r="G12" s="1138"/>
      <c r="H12" s="188"/>
      <c r="I12" s="188"/>
      <c r="J12" s="1130" t="s">
        <v>170</v>
      </c>
      <c r="K12" s="1123"/>
      <c r="L12" s="1170">
        <f>'Input Data'!D18</f>
        <v>0</v>
      </c>
      <c r="M12" s="1170"/>
      <c r="N12" s="1171"/>
      <c r="O12" s="207"/>
    </row>
    <row r="13" spans="1:15" x14ac:dyDescent="0.2">
      <c r="A13" s="63" t="s">
        <v>36</v>
      </c>
      <c r="B13" s="58"/>
      <c r="C13" s="1139" t="str">
        <f>'Input Data'!D17</f>
        <v>TIME BASED FEES</v>
      </c>
      <c r="D13" s="1140"/>
      <c r="E13" s="1140"/>
      <c r="F13" s="1140"/>
      <c r="G13" s="1140"/>
      <c r="H13" s="186"/>
      <c r="I13" s="187"/>
      <c r="J13" s="65" t="s">
        <v>23</v>
      </c>
      <c r="K13" s="58"/>
      <c r="L13" s="1128">
        <f>'Input Data'!$D$21</f>
        <v>0</v>
      </c>
      <c r="M13" s="1129"/>
      <c r="N13" s="187"/>
      <c r="O13" s="66"/>
    </row>
    <row r="14" spans="1:15" ht="15.75" thickBot="1" x14ac:dyDescent="0.25">
      <c r="A14" s="208" t="s">
        <v>139</v>
      </c>
      <c r="B14" s="54"/>
      <c r="C14" s="1146" t="str">
        <f>IF('Input Data'!$C$7="e","ENGINEERING PROJECT","USE OTHER INVOICE")</f>
        <v>ENGINEERING PROJECT</v>
      </c>
      <c r="D14" s="1147"/>
      <c r="E14" s="1147"/>
      <c r="F14" s="1147"/>
      <c r="G14" s="1147"/>
      <c r="H14" s="189"/>
      <c r="I14" s="169"/>
      <c r="J14" s="171" t="s">
        <v>133</v>
      </c>
      <c r="K14" s="54"/>
      <c r="L14" s="172" t="s">
        <v>222</v>
      </c>
      <c r="M14" s="1125">
        <f>'Input Data'!D6</f>
        <v>0</v>
      </c>
      <c r="N14" s="1126"/>
      <c r="O14" s="1127"/>
    </row>
    <row r="15" spans="1:15" ht="21.75" customHeight="1" thickTop="1" x14ac:dyDescent="0.2">
      <c r="A15" s="1179"/>
      <c r="B15" s="1180"/>
      <c r="C15" s="1180"/>
      <c r="D15" s="1180"/>
      <c r="E15" s="1180"/>
      <c r="F15" s="1180"/>
      <c r="G15" s="1180"/>
      <c r="H15" s="58"/>
      <c r="I15" s="170"/>
      <c r="J15" s="1162" t="s">
        <v>165</v>
      </c>
      <c r="K15" s="1163"/>
      <c r="L15" s="1163"/>
      <c r="M15" s="1163"/>
      <c r="N15" s="1163"/>
      <c r="O15" s="572">
        <f>IF('Input Data'!C7="e",IF('Input Data'!$F$30=1,80%*'Input Data'!$H$36,'Input Data'!$H$36),0)</f>
        <v>0</v>
      </c>
    </row>
    <row r="16" spans="1:15" ht="24" customHeight="1" thickBot="1" x14ac:dyDescent="0.25">
      <c r="A16" s="1120"/>
      <c r="B16" s="1121"/>
      <c r="C16" s="1121"/>
      <c r="D16" s="1121"/>
      <c r="E16" s="1121"/>
      <c r="F16" s="1121"/>
      <c r="G16" s="1121"/>
      <c r="H16" s="54"/>
      <c r="I16" s="55"/>
      <c r="J16" s="1177" t="s">
        <v>142</v>
      </c>
      <c r="K16" s="1178"/>
      <c r="L16" s="1178"/>
      <c r="M16" s="1178"/>
      <c r="N16" s="1178"/>
      <c r="O16" s="573">
        <f>IF('Input Data'!C7="e",IF('Input Data'!$F$30=1,80%*'Input Data'!$H$38,'Input Data'!$H$38),0)</f>
        <v>0</v>
      </c>
    </row>
    <row r="17" spans="1:15" ht="15.75" thickTop="1" x14ac:dyDescent="0.2">
      <c r="A17" s="257" t="s">
        <v>32</v>
      </c>
      <c r="B17" s="72"/>
      <c r="C17" s="73"/>
      <c r="D17" s="74"/>
      <c r="E17" s="74"/>
      <c r="F17" s="74"/>
      <c r="G17" s="75"/>
      <c r="H17" s="76"/>
      <c r="I17" s="77">
        <f>IF('Input Data'!C7="e",IF('Input Data'!$C$16=1,VLOOKUP($O$15,SCALE_2003E,3),IF('Input Data'!$C$16=2,VLOOKUP($O$15,SCALE_2004E,3),IF('Input Data'!$C$16=3,VLOOKUP($O$15,SCALE_2005E,3)))),0)</f>
        <v>0</v>
      </c>
      <c r="J17" s="78" t="s">
        <v>134</v>
      </c>
      <c r="K17" s="79">
        <f>IF('Input Data'!C7="e",IF('Input Data'!$C$16=1,VLOOKUP($O$15,SCALE_2003E,4),IF('Input Data'!$C$16=2,VLOOKUP($O$15,SCALE_2004E,4),IF('Input Data'!$C$16=3,VLOOKUP($O$15,SCALE_2005E,4)))),0)</f>
        <v>0.125</v>
      </c>
      <c r="L17" s="80" t="s">
        <v>1</v>
      </c>
      <c r="M17" s="81">
        <f>IF('Input Data'!C7="e",O15-(IF('Input Data'!C16=1,VLOOKUP($O$15,SCALE_2003E,1),IF('Input Data'!C16=2,VLOOKUP($O$15,SCALE_2004E,1),IF('Input Data'!$C$16=3,VLOOKUP($O$15,SCALE_2005E,1))))),0)</f>
        <v>0</v>
      </c>
      <c r="N17" s="80" t="s">
        <v>3</v>
      </c>
      <c r="O17" s="574">
        <f>I17+K17*M17</f>
        <v>0</v>
      </c>
    </row>
    <row r="18" spans="1:15" ht="15.75" thickBot="1" x14ac:dyDescent="0.25">
      <c r="A18" s="82"/>
      <c r="B18" s="72"/>
      <c r="C18" s="73"/>
      <c r="D18" s="83"/>
      <c r="E18" s="83"/>
      <c r="F18" s="83"/>
      <c r="G18" s="73"/>
      <c r="H18" s="73"/>
      <c r="I18" s="84"/>
      <c r="J18" s="77"/>
      <c r="K18" s="79"/>
      <c r="L18" s="77"/>
      <c r="M18" s="77"/>
      <c r="N18" s="77"/>
      <c r="O18" s="575"/>
    </row>
    <row r="19" spans="1:15" x14ac:dyDescent="0.2">
      <c r="A19" s="82"/>
      <c r="B19" s="72"/>
      <c r="C19" s="72"/>
      <c r="D19" s="72"/>
      <c r="E19" s="72"/>
      <c r="F19" s="72"/>
      <c r="G19" s="73"/>
      <c r="H19" s="76"/>
      <c r="I19" s="77"/>
      <c r="J19" s="77"/>
      <c r="K19" s="79"/>
      <c r="L19" s="85"/>
      <c r="M19" s="77"/>
      <c r="N19" s="80"/>
      <c r="O19" s="574">
        <f>O17</f>
        <v>0</v>
      </c>
    </row>
    <row r="20" spans="1:15" ht="7.5" customHeight="1" thickBot="1" x14ac:dyDescent="0.25">
      <c r="A20" s="86"/>
      <c r="B20" s="87"/>
      <c r="C20" s="88"/>
      <c r="D20" s="89"/>
      <c r="E20" s="89"/>
      <c r="F20" s="89"/>
      <c r="G20" s="90"/>
      <c r="H20" s="91"/>
      <c r="I20" s="92"/>
      <c r="J20" s="92"/>
      <c r="K20" s="92"/>
      <c r="L20" s="92"/>
      <c r="M20" s="92"/>
      <c r="N20" s="92"/>
      <c r="O20" s="576"/>
    </row>
    <row r="21" spans="1:15" ht="18.75" thickTop="1" x14ac:dyDescent="0.2">
      <c r="A21" s="93" t="s">
        <v>172</v>
      </c>
      <c r="B21" s="94"/>
      <c r="C21" s="94"/>
      <c r="D21" s="94"/>
      <c r="E21" s="94"/>
      <c r="F21" s="94"/>
      <c r="G21" s="94"/>
      <c r="H21" s="94"/>
      <c r="I21" s="94"/>
      <c r="J21" s="94"/>
      <c r="K21" s="94"/>
      <c r="L21" s="94"/>
      <c r="M21" s="94"/>
      <c r="N21" s="94"/>
      <c r="O21" s="574"/>
    </row>
    <row r="22" spans="1:15" ht="21" customHeight="1" thickBot="1" x14ac:dyDescent="0.25">
      <c r="A22" s="1134" t="s">
        <v>230</v>
      </c>
      <c r="B22" s="1135"/>
      <c r="C22" s="1135"/>
      <c r="D22" s="1135"/>
      <c r="E22" s="1135"/>
      <c r="F22" s="72"/>
      <c r="G22" s="68"/>
      <c r="H22" s="74"/>
      <c r="I22" s="571">
        <f>IF('Input Data'!$E$22=1,Scales!$F$23,IF('Input Data'!$E$22=2,Scales!$F$24,0.6))</f>
        <v>0.2</v>
      </c>
      <c r="J22" s="80" t="s">
        <v>2</v>
      </c>
      <c r="K22" s="96">
        <f>'Input Data'!H31</f>
        <v>0</v>
      </c>
      <c r="L22" s="85" t="s">
        <v>27</v>
      </c>
      <c r="M22" s="77">
        <f>$O$19</f>
        <v>0</v>
      </c>
      <c r="N22" s="84"/>
      <c r="O22" s="574">
        <f>IF('Input Data'!$C$7="E",IF('Input Data'!$D$24="Y",0,IF(K23=0,0,I22*(K22/K23*M22))),0)</f>
        <v>0</v>
      </c>
    </row>
    <row r="23" spans="1:15" ht="21.75" customHeight="1" x14ac:dyDescent="0.2">
      <c r="A23" s="1136"/>
      <c r="B23" s="1135"/>
      <c r="C23" s="1135"/>
      <c r="D23" s="1135"/>
      <c r="E23" s="1135"/>
      <c r="F23" s="72"/>
      <c r="G23" s="97"/>
      <c r="H23" s="83"/>
      <c r="I23" s="95"/>
      <c r="J23" s="77"/>
      <c r="K23" s="77">
        <f>'Input Data'!$H$36</f>
        <v>0</v>
      </c>
      <c r="L23" s="85"/>
      <c r="M23" s="77"/>
      <c r="N23" s="84"/>
      <c r="O23" s="574"/>
    </row>
    <row r="24" spans="1:15" ht="9" customHeight="1" x14ac:dyDescent="0.2">
      <c r="A24" s="98"/>
      <c r="B24" s="99"/>
      <c r="C24" s="72"/>
      <c r="D24" s="72"/>
      <c r="E24" s="72"/>
      <c r="F24" s="72"/>
      <c r="G24" s="100"/>
      <c r="H24" s="101"/>
      <c r="I24" s="102"/>
      <c r="J24" s="103"/>
      <c r="K24" s="103"/>
      <c r="L24" s="104"/>
      <c r="M24" s="103"/>
      <c r="N24" s="103"/>
      <c r="O24" s="577"/>
    </row>
    <row r="25" spans="1:15" ht="15.75" thickBot="1" x14ac:dyDescent="0.25">
      <c r="A25" s="1167" t="s">
        <v>231</v>
      </c>
      <c r="B25" s="1168"/>
      <c r="C25" s="1169"/>
      <c r="D25" s="1169"/>
      <c r="E25" s="95"/>
      <c r="F25" s="166"/>
      <c r="G25" s="100">
        <f>IF('Input Data'!$H$32&gt;0,1.25,0)</f>
        <v>0</v>
      </c>
      <c r="H25" s="74" t="s">
        <v>1</v>
      </c>
      <c r="I25" s="571">
        <f>IF('Input Data'!$E$22=1,Scales!$F$23,IF('Input Data'!$E$22=2,Scales!$F$24,0.6))</f>
        <v>0.2</v>
      </c>
      <c r="J25" s="80" t="s">
        <v>2</v>
      </c>
      <c r="K25" s="96">
        <f>'Input Data'!H32</f>
        <v>0</v>
      </c>
      <c r="L25" s="85" t="s">
        <v>27</v>
      </c>
      <c r="M25" s="77">
        <f>$O$19</f>
        <v>0</v>
      </c>
      <c r="N25" s="77"/>
      <c r="O25" s="574">
        <f>IF('Input Data'!$C$7="E",IF('Input Data'!$D$24="Y",0,IF(K26=0,0,G25*I25*K25/K26*M25)),0)</f>
        <v>0</v>
      </c>
    </row>
    <row r="26" spans="1:15" ht="15.75" customHeight="1" x14ac:dyDescent="0.2">
      <c r="A26" s="1181"/>
      <c r="B26" s="1182"/>
      <c r="C26" s="1182"/>
      <c r="D26" s="1182"/>
      <c r="E26" s="72"/>
      <c r="F26" s="72"/>
      <c r="G26" s="100"/>
      <c r="H26" s="101"/>
      <c r="I26" s="102"/>
      <c r="J26" s="103"/>
      <c r="K26" s="77">
        <f>'Input Data'!$H$36</f>
        <v>0</v>
      </c>
      <c r="L26" s="104"/>
      <c r="M26" s="103"/>
      <c r="N26" s="103"/>
      <c r="O26" s="577"/>
    </row>
    <row r="27" spans="1:15" ht="8.25" customHeight="1" x14ac:dyDescent="0.2">
      <c r="A27" s="30"/>
      <c r="B27" s="31"/>
      <c r="C27" s="31"/>
      <c r="D27" s="31"/>
      <c r="E27" s="72"/>
      <c r="F27" s="72"/>
      <c r="G27" s="100"/>
      <c r="H27" s="101"/>
      <c r="I27" s="95"/>
      <c r="J27" s="80"/>
      <c r="K27" s="105"/>
      <c r="L27" s="104"/>
      <c r="M27" s="105"/>
      <c r="N27" s="103"/>
      <c r="O27" s="577"/>
    </row>
    <row r="28" spans="1:15" ht="15.75" thickBot="1" x14ac:dyDescent="0.25">
      <c r="A28" s="1172" t="s">
        <v>157</v>
      </c>
      <c r="B28" s="1173"/>
      <c r="C28" s="1173"/>
      <c r="D28" s="1173"/>
      <c r="E28" s="72"/>
      <c r="F28" s="72"/>
      <c r="G28" s="100">
        <f>IF('Input Data'!$H$33&gt;0,0.25,0)</f>
        <v>0</v>
      </c>
      <c r="H28" s="101"/>
      <c r="I28" s="571">
        <f>IF('Input Data'!$E$22=1,Scales!$F$23,IF('Input Data'!$E$22=2,Scales!$F$24,0.6))</f>
        <v>0.2</v>
      </c>
      <c r="J28" s="80" t="s">
        <v>2</v>
      </c>
      <c r="K28" s="96">
        <f>'Input Data'!H33</f>
        <v>0</v>
      </c>
      <c r="L28" s="104" t="s">
        <v>27</v>
      </c>
      <c r="M28" s="77">
        <f>$O$19</f>
        <v>0</v>
      </c>
      <c r="N28" s="74"/>
      <c r="O28" s="574">
        <f>IF('Input Data'!$C$7="E",IF('Input Data'!$D$24="Y",0,IF(K29=0,0,G28*I28*K28/K29*M28)),0)</f>
        <v>0</v>
      </c>
    </row>
    <row r="29" spans="1:15" ht="14.25" customHeight="1" x14ac:dyDescent="0.2">
      <c r="A29" s="1174"/>
      <c r="B29" s="1175"/>
      <c r="C29" s="1175"/>
      <c r="D29" s="1175"/>
      <c r="E29" s="72"/>
      <c r="F29" s="72"/>
      <c r="G29" s="100"/>
      <c r="H29" s="101"/>
      <c r="I29" s="95"/>
      <c r="J29" s="80"/>
      <c r="K29" s="77">
        <f>'Input Data'!$H$36</f>
        <v>0</v>
      </c>
      <c r="L29" s="104"/>
      <c r="M29" s="105"/>
      <c r="N29" s="103"/>
      <c r="O29" s="577"/>
    </row>
    <row r="30" spans="1:15" ht="10.5" customHeight="1" x14ac:dyDescent="0.2">
      <c r="A30" s="60"/>
      <c r="B30" s="99"/>
      <c r="C30" s="72"/>
      <c r="D30" s="72"/>
      <c r="E30" s="72"/>
      <c r="F30" s="72"/>
      <c r="G30" s="100"/>
      <c r="H30" s="101"/>
      <c r="I30" s="95"/>
      <c r="J30" s="80"/>
      <c r="K30" s="105"/>
      <c r="L30" s="104"/>
      <c r="M30" s="105"/>
      <c r="N30" s="103"/>
      <c r="O30" s="577"/>
    </row>
    <row r="31" spans="1:15" ht="15.75" customHeight="1" thickBot="1" x14ac:dyDescent="0.25">
      <c r="A31" s="1172" t="s">
        <v>232</v>
      </c>
      <c r="B31" s="1173"/>
      <c r="C31" s="1173"/>
      <c r="D31" s="1173"/>
      <c r="E31" s="100">
        <f>IF('Input Data'!$H$34&gt;0,0.25,0)</f>
        <v>0</v>
      </c>
      <c r="F31" s="74" t="s">
        <v>1</v>
      </c>
      <c r="G31" s="100">
        <f>IF('Input Data'!$H$34&gt;0,1.25,0)</f>
        <v>0</v>
      </c>
      <c r="H31" s="74" t="s">
        <v>1</v>
      </c>
      <c r="I31" s="571">
        <f>IF('Input Data'!$E$22=1,Scales!$F$23,IF('Input Data'!$E$22=2,Scales!$F$24,0.6))</f>
        <v>0.2</v>
      </c>
      <c r="J31" s="80" t="s">
        <v>2</v>
      </c>
      <c r="K31" s="96">
        <f>'Input Data'!$H$34</f>
        <v>0</v>
      </c>
      <c r="L31" s="74" t="s">
        <v>1</v>
      </c>
      <c r="M31" s="77">
        <f>$O$19</f>
        <v>0</v>
      </c>
      <c r="N31" s="103"/>
      <c r="O31" s="574">
        <f>IF('Input Data'!$C$7="E",IF('Input Data'!$D$24="Y",0,IF(K32=0,0,E31*G31*I31*K31/K32*M31)),0)</f>
        <v>0</v>
      </c>
    </row>
    <row r="32" spans="1:15" x14ac:dyDescent="0.2">
      <c r="A32" s="1174"/>
      <c r="B32" s="1175"/>
      <c r="C32" s="1175"/>
      <c r="D32" s="1175"/>
      <c r="E32" s="59"/>
      <c r="F32" s="59"/>
      <c r="G32" s="100"/>
      <c r="H32" s="101"/>
      <c r="I32" s="95"/>
      <c r="J32" s="103"/>
      <c r="K32" s="77">
        <f>'Input Data'!$H$36</f>
        <v>0</v>
      </c>
      <c r="L32" s="104"/>
      <c r="M32" s="103"/>
      <c r="N32" s="103"/>
      <c r="O32" s="577"/>
    </row>
    <row r="33" spans="1:16" x14ac:dyDescent="0.2">
      <c r="A33" s="253"/>
      <c r="B33" s="252"/>
      <c r="C33" s="252"/>
      <c r="D33" s="252"/>
      <c r="E33" s="59"/>
      <c r="F33" s="59"/>
      <c r="G33" s="100"/>
      <c r="H33" s="101"/>
      <c r="I33" s="95"/>
      <c r="J33" s="103"/>
      <c r="K33" s="77"/>
      <c r="L33" s="104"/>
      <c r="M33" s="103"/>
      <c r="N33" s="103"/>
      <c r="O33" s="577"/>
    </row>
    <row r="34" spans="1:16" ht="15.75" thickBot="1" x14ac:dyDescent="0.25">
      <c r="A34" s="1111" t="s">
        <v>245</v>
      </c>
      <c r="B34" s="1112"/>
      <c r="C34" s="1112"/>
      <c r="D34" s="1112"/>
      <c r="E34" s="59"/>
      <c r="F34" s="59"/>
      <c r="G34" s="100">
        <f>IF('Input Data'!$H$35&gt;0,1.25,0)</f>
        <v>0</v>
      </c>
      <c r="H34" s="74" t="s">
        <v>1</v>
      </c>
      <c r="I34" s="571">
        <f>IF('Input Data'!$E$22=1,Scales!$F$23,IF('Input Data'!$E$22=2,Scales!$F$24,0.6))</f>
        <v>0.2</v>
      </c>
      <c r="J34" s="80" t="s">
        <v>2</v>
      </c>
      <c r="K34" s="96">
        <f>'Input Data'!$H$35</f>
        <v>0</v>
      </c>
      <c r="L34" s="104"/>
      <c r="M34" s="77">
        <f>$O$19</f>
        <v>0</v>
      </c>
      <c r="N34" s="103"/>
      <c r="O34" s="574">
        <f>IF('Input Data'!$C$7="E",IF('Input Data'!$D$24="Y",0,IF(K35=0,0,G34*I34*K34/K35*M34)),0)</f>
        <v>0</v>
      </c>
    </row>
    <row r="35" spans="1:16" x14ac:dyDescent="0.2">
      <c r="A35" s="1113"/>
      <c r="B35" s="1112"/>
      <c r="C35" s="1112"/>
      <c r="D35" s="1112"/>
      <c r="E35" s="59"/>
      <c r="F35" s="59"/>
      <c r="G35" s="100"/>
      <c r="H35" s="101"/>
      <c r="I35" s="95"/>
      <c r="J35" s="103"/>
      <c r="K35" s="77">
        <f>'Input Data'!$H$36</f>
        <v>0</v>
      </c>
      <c r="L35" s="104"/>
      <c r="M35" s="103"/>
      <c r="N35" s="103"/>
      <c r="O35" s="577"/>
    </row>
    <row r="36" spans="1:16" x14ac:dyDescent="0.2">
      <c r="A36" s="253"/>
      <c r="B36" s="252"/>
      <c r="C36" s="252"/>
      <c r="D36" s="252"/>
      <c r="E36" s="59"/>
      <c r="F36" s="59"/>
      <c r="G36" s="100"/>
      <c r="H36" s="101"/>
      <c r="I36" s="95"/>
      <c r="J36" s="103"/>
      <c r="K36" s="77"/>
      <c r="L36" s="104"/>
      <c r="M36" s="103"/>
      <c r="N36" s="103"/>
      <c r="O36" s="577"/>
    </row>
    <row r="37" spans="1:16" ht="8.25" customHeight="1" x14ac:dyDescent="0.2">
      <c r="A37" s="106"/>
      <c r="B37" s="107"/>
      <c r="C37" s="107"/>
      <c r="D37" s="107"/>
      <c r="E37" s="107"/>
      <c r="F37" s="107"/>
      <c r="G37" s="107"/>
      <c r="H37" s="107"/>
      <c r="I37" s="108"/>
      <c r="J37" s="108"/>
      <c r="K37" s="167"/>
      <c r="L37" s="167"/>
      <c r="M37" s="167"/>
      <c r="N37" s="167"/>
      <c r="O37" s="578"/>
      <c r="P37" s="14"/>
    </row>
    <row r="38" spans="1:16" x14ac:dyDescent="0.2">
      <c r="A38" s="61" t="s">
        <v>247</v>
      </c>
      <c r="B38" s="99"/>
      <c r="C38" s="72"/>
      <c r="D38" s="72"/>
      <c r="E38" s="72"/>
      <c r="F38" s="72"/>
      <c r="G38" s="109">
        <f>IF('Input Data'!$E$22=1,1,IF('Input Data'!$E$22&lt;4,'Input Data'!$D$23,1))</f>
        <v>1</v>
      </c>
      <c r="H38" s="74" t="s">
        <v>1</v>
      </c>
      <c r="I38" s="109">
        <f>IF('Input Data'!$E$27="y",0.07,0)</f>
        <v>7.0000000000000007E-2</v>
      </c>
      <c r="J38" s="74" t="s">
        <v>1</v>
      </c>
      <c r="K38" s="571">
        <f>IF('Input Data'!$E$22=1,Scales!$F$23,IF('Input Data'!$E$22=2,Scales!$F$24,0.6))</f>
        <v>0.2</v>
      </c>
      <c r="L38" s="85" t="s">
        <v>27</v>
      </c>
      <c r="M38" s="77">
        <f>IF('Input Data'!E27="Y",$O$17,0)</f>
        <v>0</v>
      </c>
      <c r="N38" s="80" t="s">
        <v>3</v>
      </c>
      <c r="O38" s="577">
        <f>IF('Input Data'!$D$24="Y",0,IF('Input Data'!$C$7="E",(G38*I38*K38*M38),0))</f>
        <v>0</v>
      </c>
      <c r="P38" s="14"/>
    </row>
    <row r="39" spans="1:16" x14ac:dyDescent="0.2">
      <c r="A39" s="60"/>
      <c r="B39" s="99"/>
      <c r="C39" s="72"/>
      <c r="D39" s="72"/>
      <c r="E39" s="72"/>
      <c r="F39" s="72"/>
      <c r="G39" s="72"/>
      <c r="H39" s="72"/>
      <c r="I39" s="109"/>
      <c r="J39" s="74"/>
      <c r="K39" s="109"/>
      <c r="L39" s="80"/>
      <c r="M39" s="77"/>
      <c r="N39" s="80"/>
      <c r="O39" s="577"/>
      <c r="P39" s="14"/>
    </row>
    <row r="40" spans="1:16" x14ac:dyDescent="0.2">
      <c r="A40" s="61" t="s">
        <v>33</v>
      </c>
      <c r="B40" s="99"/>
      <c r="C40" s="72"/>
      <c r="D40" s="72"/>
      <c r="E40" s="72"/>
      <c r="F40" s="72"/>
      <c r="G40" s="109">
        <f>IF('Input Data'!$E$22=1,1,IF('Input Data'!$E$22&lt;4,'Input Data'!$D$23,1))</f>
        <v>1</v>
      </c>
      <c r="H40" s="74" t="s">
        <v>1</v>
      </c>
      <c r="I40" s="102">
        <f>IF('Input Data'!$E$26="y",0.01,0)</f>
        <v>0.01</v>
      </c>
      <c r="J40" s="74" t="s">
        <v>1</v>
      </c>
      <c r="K40" s="571">
        <f>IF('Input Data'!$E$22=1,Scales!$F$23,IF('Input Data'!$E$22=2,Scales!$F$24,0.6))</f>
        <v>0.2</v>
      </c>
      <c r="L40" s="85" t="s">
        <v>27</v>
      </c>
      <c r="M40" s="103">
        <f>IF('Input Data'!E26="Y",$O$16,0)</f>
        <v>0</v>
      </c>
      <c r="N40" s="80" t="s">
        <v>3</v>
      </c>
      <c r="O40" s="577">
        <f>IF('Input Data'!$D$24="Y",0,IF('Input Data'!$C$7="E",IF('Input Data'!$C$7="e",G40*I40*K40*M40,0),0))</f>
        <v>0</v>
      </c>
      <c r="P40" s="14"/>
    </row>
    <row r="41" spans="1:16" ht="8.25" customHeight="1" x14ac:dyDescent="0.2">
      <c r="A41" s="60"/>
      <c r="B41" s="99"/>
      <c r="C41" s="72"/>
      <c r="D41" s="72"/>
      <c r="E41" s="72"/>
      <c r="F41" s="72"/>
      <c r="G41" s="72"/>
      <c r="H41" s="72"/>
      <c r="I41" s="102"/>
      <c r="J41" s="74"/>
      <c r="K41" s="95"/>
      <c r="L41" s="80"/>
      <c r="M41" s="103"/>
      <c r="N41" s="80"/>
      <c r="O41" s="577"/>
      <c r="P41" s="14"/>
    </row>
    <row r="42" spans="1:16" ht="24.75" customHeight="1" thickBot="1" x14ac:dyDescent="0.25">
      <c r="A42" s="110"/>
      <c r="B42" s="111"/>
      <c r="C42" s="111"/>
      <c r="D42" s="111"/>
      <c r="E42" s="111"/>
      <c r="F42" s="111"/>
      <c r="G42" s="112"/>
      <c r="H42" s="112" t="s">
        <v>158</v>
      </c>
      <c r="I42" s="113"/>
      <c r="J42" s="114"/>
      <c r="K42" s="168"/>
      <c r="L42" s="113"/>
      <c r="M42" s="113"/>
      <c r="N42" s="113"/>
      <c r="O42" s="579">
        <f>IF('Input Data'!C7="e",SUM(O22:O41),0)</f>
        <v>0</v>
      </c>
      <c r="P42" s="14"/>
    </row>
    <row r="43" spans="1:16" ht="16.149999999999999" customHeight="1" thickTop="1" x14ac:dyDescent="0.2">
      <c r="A43" s="115" t="s">
        <v>171</v>
      </c>
      <c r="B43" s="99"/>
      <c r="C43" s="99"/>
      <c r="D43" s="99"/>
      <c r="E43" s="99"/>
      <c r="F43" s="99"/>
      <c r="G43" s="99"/>
      <c r="H43" s="99"/>
      <c r="I43" s="99"/>
      <c r="J43" s="99"/>
      <c r="K43" s="99"/>
      <c r="L43" s="99"/>
      <c r="M43" s="116"/>
      <c r="N43" s="99"/>
      <c r="O43" s="577"/>
    </row>
    <row r="44" spans="1:16" ht="15.75" thickBot="1" x14ac:dyDescent="0.25">
      <c r="A44" s="1134" t="s">
        <v>233</v>
      </c>
      <c r="B44" s="1135"/>
      <c r="C44" s="1135"/>
      <c r="D44" s="74"/>
      <c r="E44" s="74"/>
      <c r="F44" s="74"/>
      <c r="G44" s="72"/>
      <c r="H44" s="72"/>
      <c r="I44" s="95">
        <f>IF('Input Data'!$E$22&lt;3,0,IF('Input Data'!$E$22=3,0.35,IF('Input Data'!$E$22=4,0.4)))</f>
        <v>0</v>
      </c>
      <c r="J44" s="76" t="s">
        <v>2</v>
      </c>
      <c r="K44" s="117">
        <f>'Input Data'!H41</f>
        <v>0</v>
      </c>
      <c r="L44" s="85" t="s">
        <v>27</v>
      </c>
      <c r="M44" s="81">
        <f>$O$19</f>
        <v>0</v>
      </c>
      <c r="N44" s="77"/>
      <c r="O44" s="574">
        <f>IF('Input Data'!$C$7="E",IF(K45=0,0,(I44*K44/K45*M44)),0)</f>
        <v>0</v>
      </c>
    </row>
    <row r="45" spans="1:16" x14ac:dyDescent="0.2">
      <c r="A45" s="1136"/>
      <c r="B45" s="1135"/>
      <c r="C45" s="1135"/>
      <c r="D45" s="83"/>
      <c r="E45" s="83"/>
      <c r="F45" s="83"/>
      <c r="G45" s="72"/>
      <c r="H45" s="72"/>
      <c r="I45" s="95"/>
      <c r="J45" s="73"/>
      <c r="K45" s="77">
        <f>IF('Input Data'!$E$22&lt;4,'Input Data'!$H$36,'Input Data'!$H$43)</f>
        <v>0</v>
      </c>
      <c r="L45" s="85"/>
      <c r="M45" s="77"/>
      <c r="N45" s="77"/>
      <c r="O45" s="574"/>
    </row>
    <row r="46" spans="1:16" ht="8.25" customHeight="1" x14ac:dyDescent="0.2">
      <c r="A46" s="82"/>
      <c r="B46" s="72"/>
      <c r="C46" s="73"/>
      <c r="D46" s="83"/>
      <c r="E46" s="83"/>
      <c r="F46" s="83"/>
      <c r="G46" s="72"/>
      <c r="H46" s="72"/>
      <c r="I46" s="95"/>
      <c r="J46" s="73"/>
      <c r="K46" s="77"/>
      <c r="L46" s="85"/>
      <c r="M46" s="77"/>
      <c r="N46" s="77"/>
      <c r="O46" s="574"/>
    </row>
    <row r="47" spans="1:16" ht="15.75" customHeight="1" thickBot="1" x14ac:dyDescent="0.25">
      <c r="A47" s="1167" t="s">
        <v>231</v>
      </c>
      <c r="B47" s="1168"/>
      <c r="C47" s="1169"/>
      <c r="D47" s="74"/>
      <c r="E47" s="74"/>
      <c r="F47" s="74"/>
      <c r="G47" s="100">
        <f>IF('Input Data'!$H$42&gt;0,1.25,0)</f>
        <v>0</v>
      </c>
      <c r="H47" s="72" t="s">
        <v>27</v>
      </c>
      <c r="I47" s="95">
        <f>IF('Input Data'!$E$22&lt;3,0,IF('Input Data'!$E$22=3,0.35,IF('Input Data'!$E$22=4,0.4)))</f>
        <v>0</v>
      </c>
      <c r="J47" s="76" t="s">
        <v>2</v>
      </c>
      <c r="K47" s="117">
        <f>'Input Data'!H42</f>
        <v>0</v>
      </c>
      <c r="L47" s="85" t="s">
        <v>27</v>
      </c>
      <c r="M47" s="77">
        <f>$O$19</f>
        <v>0</v>
      </c>
      <c r="N47" s="80"/>
      <c r="O47" s="574">
        <f>IF('Input Data'!$C$7="E",IF(K48=0,0,(G47*I47*K47/K48*M47)),0)</f>
        <v>0</v>
      </c>
    </row>
    <row r="48" spans="1:16" x14ac:dyDescent="0.2">
      <c r="A48" s="1136"/>
      <c r="B48" s="1135"/>
      <c r="C48" s="1135"/>
      <c r="D48" s="101"/>
      <c r="E48" s="101"/>
      <c r="F48" s="101"/>
      <c r="G48" s="72"/>
      <c r="H48" s="72"/>
      <c r="I48" s="102"/>
      <c r="J48" s="99"/>
      <c r="K48" s="77">
        <f>IF('Input Data'!$E$22&lt;4,'Input Data'!$H$36,'Input Data'!$H$43)</f>
        <v>0</v>
      </c>
      <c r="L48" s="104"/>
      <c r="M48" s="103"/>
      <c r="N48" s="103"/>
      <c r="O48" s="577"/>
    </row>
    <row r="49" spans="1:15" ht="9" customHeight="1" x14ac:dyDescent="0.2">
      <c r="A49" s="106"/>
      <c r="B49" s="87"/>
      <c r="C49" s="87"/>
      <c r="D49" s="87"/>
      <c r="E49" s="87"/>
      <c r="F49" s="87"/>
      <c r="G49" s="87"/>
      <c r="H49" s="87"/>
      <c r="I49" s="118"/>
      <c r="J49" s="87"/>
      <c r="K49" s="119"/>
      <c r="L49" s="120"/>
      <c r="M49" s="119"/>
      <c r="N49" s="119"/>
      <c r="O49" s="578"/>
    </row>
    <row r="50" spans="1:15" ht="12.75" customHeight="1" x14ac:dyDescent="0.2">
      <c r="A50" s="61" t="s">
        <v>247</v>
      </c>
      <c r="B50" s="99"/>
      <c r="C50" s="72"/>
      <c r="D50" s="72"/>
      <c r="E50" s="72"/>
      <c r="F50" s="72"/>
      <c r="G50" s="109">
        <f>IF('Input Data'!$E$22&gt;2,'Input Data'!$H$43/'Input Data'!$H$36,0)</f>
        <v>0</v>
      </c>
      <c r="H50" s="74" t="s">
        <v>1</v>
      </c>
      <c r="I50" s="109">
        <f>IF('Input Data'!$E$27="y",0.07,0)</f>
        <v>7.0000000000000007E-2</v>
      </c>
      <c r="J50" s="74" t="s">
        <v>1</v>
      </c>
      <c r="K50" s="95">
        <f>IF('Input Data'!$E$22&lt;3,0,IF('Input Data'!$E$22=3,0.35,IF('Input Data'!$E$22=4,0.4)))</f>
        <v>0</v>
      </c>
      <c r="L50" s="85" t="s">
        <v>27</v>
      </c>
      <c r="M50" s="77">
        <f>IF('Input Data'!E27="Y",$O$17,0)</f>
        <v>0</v>
      </c>
      <c r="N50" s="80" t="s">
        <v>3</v>
      </c>
      <c r="O50" s="577">
        <f>IF('Input Data'!$C$7="E",(G50*I50*K50*M50),0)</f>
        <v>0</v>
      </c>
    </row>
    <row r="51" spans="1:15" ht="15.75" customHeight="1" x14ac:dyDescent="0.2">
      <c r="A51" s="60"/>
      <c r="B51" s="99"/>
      <c r="C51" s="72"/>
      <c r="D51" s="72"/>
      <c r="E51" s="72"/>
      <c r="F51" s="72"/>
      <c r="G51" s="109"/>
      <c r="H51" s="72"/>
      <c r="I51" s="109"/>
      <c r="J51" s="74"/>
      <c r="K51" s="109"/>
      <c r="L51" s="85"/>
      <c r="M51" s="77"/>
      <c r="N51" s="80"/>
      <c r="O51" s="577"/>
    </row>
    <row r="52" spans="1:15" x14ac:dyDescent="0.2">
      <c r="A52" s="61" t="s">
        <v>33</v>
      </c>
      <c r="B52" s="99"/>
      <c r="C52" s="72"/>
      <c r="D52" s="72"/>
      <c r="E52" s="72"/>
      <c r="F52" s="72"/>
      <c r="G52" s="109">
        <f>IF('Input Data'!$E$22&gt;2,'Input Data'!$H$43/'Input Data'!$H$36,0)</f>
        <v>0</v>
      </c>
      <c r="H52" s="74" t="s">
        <v>1</v>
      </c>
      <c r="I52" s="102">
        <f>IF('Input Data'!$E$26="y",0.01,0)</f>
        <v>0.01</v>
      </c>
      <c r="J52" s="74" t="s">
        <v>1</v>
      </c>
      <c r="K52" s="95">
        <f>IF('Input Data'!$E$22&lt;3,0,IF('Input Data'!$E$22=3,0.35,IF('Input Data'!$E$22=4,0.4)))</f>
        <v>0</v>
      </c>
      <c r="L52" s="85" t="s">
        <v>27</v>
      </c>
      <c r="M52" s="103">
        <f>IF('Input Data'!E26="Y",$O$16,0)</f>
        <v>0</v>
      </c>
      <c r="N52" s="80" t="s">
        <v>3</v>
      </c>
      <c r="O52" s="577">
        <f>IF('Input Data'!$C$7="E",IF('Input Data'!$C$7="e",G52*I52*K52*M52,0),0)</f>
        <v>0</v>
      </c>
    </row>
    <row r="53" spans="1:15" ht="9.75" customHeight="1" thickBot="1" x14ac:dyDescent="0.25">
      <c r="A53" s="60"/>
      <c r="B53" s="99"/>
      <c r="C53" s="72"/>
      <c r="D53" s="72"/>
      <c r="E53" s="72"/>
      <c r="F53" s="72"/>
      <c r="G53" s="72"/>
      <c r="H53" s="72"/>
      <c r="I53" s="100"/>
      <c r="J53" s="74"/>
      <c r="K53" s="77"/>
      <c r="L53" s="80"/>
      <c r="M53" s="103"/>
      <c r="N53" s="80"/>
      <c r="O53" s="580"/>
    </row>
    <row r="54" spans="1:15" ht="15.75" thickBot="1" x14ac:dyDescent="0.25">
      <c r="A54" s="121"/>
      <c r="B54" s="122"/>
      <c r="C54" s="122"/>
      <c r="D54" s="123"/>
      <c r="E54" s="123"/>
      <c r="F54" s="123"/>
      <c r="G54" s="124"/>
      <c r="H54" s="125"/>
      <c r="I54" s="126" t="s">
        <v>136</v>
      </c>
      <c r="J54" s="127"/>
      <c r="K54" s="128"/>
      <c r="L54" s="128"/>
      <c r="M54" s="128"/>
      <c r="N54" s="128"/>
      <c r="O54" s="581">
        <f>IF( 'Input Data'!C7="e",IF('Input Data'!E22&lt;3,0,SUM(O44:O53)),0)</f>
        <v>0</v>
      </c>
    </row>
    <row r="55" spans="1:15" ht="15.75" thickBot="1" x14ac:dyDescent="0.25">
      <c r="A55" s="129"/>
      <c r="B55" s="130"/>
      <c r="C55" s="130"/>
      <c r="D55" s="130"/>
      <c r="E55" s="130"/>
      <c r="F55" s="130"/>
      <c r="G55" s="130"/>
      <c r="H55" s="131" t="s">
        <v>168</v>
      </c>
      <c r="I55" s="130"/>
      <c r="J55" s="130"/>
      <c r="K55" s="130"/>
      <c r="L55" s="130"/>
      <c r="M55" s="130"/>
      <c r="N55" s="130"/>
      <c r="O55" s="582">
        <f>O42+O54</f>
        <v>0</v>
      </c>
    </row>
    <row r="56" spans="1:15" ht="18.75" thickTop="1" x14ac:dyDescent="0.2">
      <c r="A56" s="192" t="s">
        <v>166</v>
      </c>
      <c r="B56" s="152"/>
      <c r="C56" s="152"/>
      <c r="D56" s="152"/>
      <c r="E56" s="152"/>
      <c r="F56" s="152"/>
      <c r="G56" s="152"/>
      <c r="H56" s="99"/>
      <c r="I56" s="132"/>
      <c r="J56" s="133"/>
      <c r="K56" s="99"/>
      <c r="L56" s="134"/>
      <c r="M56" s="99"/>
      <c r="N56" s="134"/>
      <c r="O56" s="577"/>
    </row>
    <row r="57" spans="1:15" ht="15.6" customHeight="1" x14ac:dyDescent="0.2">
      <c r="A57" s="236" t="s">
        <v>235</v>
      </c>
      <c r="B57" s="99"/>
      <c r="C57" s="99"/>
      <c r="D57" s="99"/>
      <c r="E57" s="99"/>
      <c r="F57" s="99"/>
      <c r="G57" s="99"/>
      <c r="H57" s="136" t="s">
        <v>137</v>
      </c>
      <c r="I57" s="240"/>
      <c r="J57" s="133"/>
      <c r="K57" s="137" t="s">
        <v>7</v>
      </c>
      <c r="L57" s="99"/>
      <c r="M57" s="137" t="s">
        <v>135</v>
      </c>
      <c r="N57" s="138" t="s">
        <v>128</v>
      </c>
      <c r="O57" s="577">
        <f>'Time Based'!H21</f>
        <v>0</v>
      </c>
    </row>
    <row r="58" spans="1:15" ht="15.6" customHeight="1" x14ac:dyDescent="0.2">
      <c r="A58" s="61" t="s">
        <v>176</v>
      </c>
      <c r="B58" s="99"/>
      <c r="C58" s="68"/>
      <c r="D58" s="68"/>
      <c r="E58" s="240"/>
      <c r="F58" s="74"/>
      <c r="G58" s="571">
        <f>IF('Input Data'!$E$22=1,Scales!$F$23,IF('Input Data'!$E$22=2,Scales!$F$24,IF('Input Data'!E22=3,0.95,1)))</f>
        <v>0.2</v>
      </c>
      <c r="H58" s="76"/>
      <c r="I58" s="102">
        <f>IF('Input Data'!E28="Y",0.03,0)</f>
        <v>0.03</v>
      </c>
      <c r="J58" s="101" t="s">
        <v>27</v>
      </c>
      <c r="K58" s="103">
        <f>IF('Input Data'!E28="Y",O19,0)</f>
        <v>0</v>
      </c>
      <c r="L58" s="99"/>
      <c r="M58" s="137" t="s">
        <v>135</v>
      </c>
      <c r="N58" s="138" t="s">
        <v>128</v>
      </c>
      <c r="O58" s="577">
        <f>I58*K58*G58</f>
        <v>0</v>
      </c>
    </row>
    <row r="59" spans="1:15" ht="15.6" customHeight="1" x14ac:dyDescent="0.2">
      <c r="A59" s="60" t="s">
        <v>242</v>
      </c>
      <c r="B59" s="99"/>
      <c r="C59" s="102"/>
      <c r="D59" s="74"/>
      <c r="E59" s="74"/>
      <c r="F59" s="74"/>
      <c r="G59" s="75"/>
      <c r="H59" s="76"/>
      <c r="I59" s="139"/>
      <c r="J59" s="248"/>
      <c r="K59" s="249"/>
      <c r="L59" s="99"/>
      <c r="M59" s="137" t="s">
        <v>135</v>
      </c>
      <c r="N59" s="138" t="s">
        <v>128</v>
      </c>
      <c r="O59" s="577">
        <f>IF('Input Data'!$E$28="y",'Input Data'!$G$28,0)</f>
        <v>0</v>
      </c>
    </row>
    <row r="60" spans="1:15" ht="15.6" customHeight="1" x14ac:dyDescent="0.2">
      <c r="A60" s="60" t="s">
        <v>265</v>
      </c>
      <c r="B60" s="99"/>
      <c r="C60" s="102"/>
      <c r="D60" s="74"/>
      <c r="E60" s="74"/>
      <c r="F60" s="74"/>
      <c r="G60" s="75"/>
      <c r="H60" s="76"/>
      <c r="I60" s="139" t="s">
        <v>266</v>
      </c>
      <c r="J60" s="248"/>
      <c r="K60" s="249"/>
      <c r="L60" s="99"/>
      <c r="M60" s="137" t="s">
        <v>135</v>
      </c>
      <c r="N60" s="138" t="s">
        <v>128</v>
      </c>
      <c r="O60" s="577">
        <f>'Travelling &amp; Subsistance'!I17</f>
        <v>0</v>
      </c>
    </row>
    <row r="61" spans="1:15" ht="15.75" thickBot="1" x14ac:dyDescent="0.25">
      <c r="A61" s="60" t="s">
        <v>267</v>
      </c>
      <c r="B61" s="99"/>
      <c r="C61" s="99"/>
      <c r="D61" s="99"/>
      <c r="E61" s="99"/>
      <c r="F61" s="99"/>
      <c r="G61" s="99"/>
      <c r="H61" s="99"/>
      <c r="I61" s="134" t="s">
        <v>51</v>
      </c>
      <c r="J61" s="133"/>
      <c r="K61" s="122"/>
      <c r="L61" s="122"/>
      <c r="M61" s="140" t="s">
        <v>135</v>
      </c>
      <c r="N61" s="141" t="s">
        <v>128</v>
      </c>
      <c r="O61" s="580">
        <f>'Time Based'!H41</f>
        <v>0</v>
      </c>
    </row>
    <row r="62" spans="1:15" ht="15.75" thickBot="1" x14ac:dyDescent="0.25">
      <c r="A62" s="62"/>
      <c r="B62" s="142"/>
      <c r="C62" s="142"/>
      <c r="D62" s="111"/>
      <c r="E62" s="111"/>
      <c r="F62" s="111"/>
      <c r="G62" s="111"/>
      <c r="H62" s="143"/>
      <c r="I62" s="144"/>
      <c r="J62" s="145"/>
      <c r="K62" s="144" t="s">
        <v>34</v>
      </c>
      <c r="L62" s="111"/>
      <c r="M62" s="111"/>
      <c r="N62" s="146"/>
      <c r="O62" s="579">
        <f>SUM(O57:O61)</f>
        <v>0</v>
      </c>
    </row>
    <row r="63" spans="1:15" ht="18.75" thickTop="1" x14ac:dyDescent="0.2">
      <c r="A63" s="191" t="s">
        <v>169</v>
      </c>
      <c r="B63" s="99"/>
      <c r="C63" s="99"/>
      <c r="D63" s="99"/>
      <c r="E63" s="99"/>
      <c r="F63" s="99"/>
      <c r="G63" s="99"/>
      <c r="H63" s="99"/>
      <c r="I63" s="99"/>
      <c r="J63" s="99"/>
      <c r="K63" s="99"/>
      <c r="L63" s="99"/>
      <c r="M63" s="147"/>
      <c r="N63" s="139"/>
      <c r="O63" s="577"/>
    </row>
    <row r="64" spans="1:15" x14ac:dyDescent="0.2">
      <c r="A64" s="60" t="s">
        <v>156</v>
      </c>
      <c r="B64" s="99"/>
      <c r="C64" s="99"/>
      <c r="D64" s="99"/>
      <c r="E64" s="99"/>
      <c r="F64" s="99"/>
      <c r="G64" s="99"/>
      <c r="H64" s="99"/>
      <c r="I64" s="99"/>
      <c r="J64" s="99"/>
      <c r="K64" s="134"/>
      <c r="L64" s="99"/>
      <c r="M64" s="72"/>
      <c r="N64" s="72"/>
      <c r="O64" s="583">
        <f>'Travelling &amp; Subsistance'!I60</f>
        <v>0</v>
      </c>
    </row>
    <row r="65" spans="1:15" x14ac:dyDescent="0.2">
      <c r="A65" s="60" t="s">
        <v>106</v>
      </c>
      <c r="B65" s="99"/>
      <c r="C65" s="99"/>
      <c r="D65" s="99"/>
      <c r="E65" s="99"/>
      <c r="F65" s="99"/>
      <c r="G65" s="99"/>
      <c r="H65" s="99"/>
      <c r="I65" s="99"/>
      <c r="J65" s="99"/>
      <c r="K65" s="134"/>
      <c r="L65" s="99"/>
      <c r="M65" s="72"/>
      <c r="N65" s="72"/>
      <c r="O65" s="583">
        <f>'Typing, Duplicating, &amp; Printing'!I59</f>
        <v>0</v>
      </c>
    </row>
    <row r="66" spans="1:15" ht="15.75" thickBot="1" x14ac:dyDescent="0.25">
      <c r="A66" s="60" t="s">
        <v>107</v>
      </c>
      <c r="B66" s="99"/>
      <c r="C66" s="99"/>
      <c r="D66" s="99"/>
      <c r="E66" s="99"/>
      <c r="F66" s="99"/>
      <c r="G66" s="99"/>
      <c r="H66" s="99"/>
      <c r="I66" s="99"/>
      <c r="J66" s="99"/>
      <c r="K66" s="134"/>
      <c r="L66" s="122"/>
      <c r="M66" s="148"/>
      <c r="N66" s="148"/>
      <c r="O66" s="584">
        <f>'Site staff &amp; Other'!H59</f>
        <v>0</v>
      </c>
    </row>
    <row r="67" spans="1:15" ht="15.75" thickBot="1" x14ac:dyDescent="0.25">
      <c r="A67" s="62"/>
      <c r="B67" s="111"/>
      <c r="C67" s="111"/>
      <c r="D67" s="111"/>
      <c r="E67" s="111"/>
      <c r="F67" s="111"/>
      <c r="G67" s="111"/>
      <c r="H67" s="56" t="s">
        <v>167</v>
      </c>
      <c r="I67" s="142"/>
      <c r="J67" s="111"/>
      <c r="K67" s="150"/>
      <c r="L67" s="150"/>
      <c r="M67" s="142"/>
      <c r="N67" s="142"/>
      <c r="O67" s="585">
        <f>SUM(O64:O66)</f>
        <v>0</v>
      </c>
    </row>
    <row r="68" spans="1:15" ht="15.75" thickTop="1" x14ac:dyDescent="0.2">
      <c r="A68" s="151"/>
      <c r="B68" s="152"/>
      <c r="C68" s="152"/>
      <c r="D68" s="99"/>
      <c r="E68" s="99"/>
      <c r="F68" s="99"/>
      <c r="G68" s="99"/>
      <c r="H68" s="99"/>
      <c r="I68" s="153" t="s">
        <v>25</v>
      </c>
      <c r="J68" s="99"/>
      <c r="K68" s="99" t="s">
        <v>124</v>
      </c>
      <c r="L68" s="99"/>
      <c r="M68" s="99"/>
      <c r="N68" s="99"/>
      <c r="O68" s="577">
        <f>O55+O62+O67</f>
        <v>0</v>
      </c>
    </row>
    <row r="69" spans="1:15" x14ac:dyDescent="0.2">
      <c r="A69" s="60"/>
      <c r="B69" s="99"/>
      <c r="C69" s="99"/>
      <c r="D69" s="99"/>
      <c r="E69" s="99"/>
      <c r="F69" s="99"/>
      <c r="G69" s="72"/>
      <c r="H69" s="72"/>
      <c r="I69" s="153" t="s">
        <v>127</v>
      </c>
      <c r="J69" s="72"/>
      <c r="K69" s="72"/>
      <c r="L69" s="99"/>
      <c r="M69" s="99"/>
      <c r="N69" s="99"/>
      <c r="O69" s="586">
        <f>ROUND('Previous Claims'!K42,2)</f>
        <v>0</v>
      </c>
    </row>
    <row r="70" spans="1:15" ht="15.75" thickBot="1" x14ac:dyDescent="0.25">
      <c r="A70" s="60"/>
      <c r="B70" s="99"/>
      <c r="C70" s="111"/>
      <c r="D70" s="99"/>
      <c r="E70" s="99"/>
      <c r="F70" s="99"/>
      <c r="G70" s="154"/>
      <c r="H70" s="101"/>
      <c r="I70" s="1165" t="str">
        <f>IF($O$68&lt;$O$69,"OVERPAID BY (Ecl Tax)",IF($O$68&gt;$O$69,"FEES NOW DUE EXCLUDING VAT &amp; NON TAXABLE AMOUNT",""))</f>
        <v/>
      </c>
      <c r="J70" s="1166"/>
      <c r="K70" s="1166"/>
      <c r="L70" s="1166"/>
      <c r="M70" s="1166"/>
      <c r="N70" s="1166"/>
      <c r="O70" s="587">
        <f>O68-O69</f>
        <v>0</v>
      </c>
    </row>
    <row r="71" spans="1:15" ht="15.75" thickTop="1" x14ac:dyDescent="0.2">
      <c r="A71" s="151"/>
      <c r="B71" s="152"/>
      <c r="C71" s="99"/>
      <c r="D71" s="152" t="s">
        <v>0</v>
      </c>
      <c r="E71" s="152"/>
      <c r="F71" s="152"/>
      <c r="G71" s="155"/>
      <c r="H71" s="156">
        <v>0.14000000000000001</v>
      </c>
      <c r="I71" s="152" t="s">
        <v>24</v>
      </c>
      <c r="J71" s="72"/>
      <c r="K71" s="157">
        <f>IF('Input Data'!C13="none",0,O70)</f>
        <v>0</v>
      </c>
      <c r="L71" s="152"/>
      <c r="M71" s="152"/>
      <c r="N71" s="152"/>
      <c r="O71" s="588">
        <f>IF('Input Data'!C13="none",0,H71*K71)</f>
        <v>0</v>
      </c>
    </row>
    <row r="72" spans="1:15" x14ac:dyDescent="0.2">
      <c r="A72" s="60"/>
      <c r="B72" s="99"/>
      <c r="C72" s="99"/>
      <c r="D72" s="154"/>
      <c r="E72" s="154"/>
      <c r="F72" s="154"/>
      <c r="G72" s="134"/>
      <c r="H72" s="158"/>
      <c r="I72" s="107"/>
      <c r="J72" s="159" t="s">
        <v>159</v>
      </c>
      <c r="K72" s="87"/>
      <c r="L72" s="160"/>
      <c r="M72" s="161"/>
      <c r="N72" s="162"/>
      <c r="O72" s="589">
        <f>'Non Taxable'!I20</f>
        <v>0</v>
      </c>
    </row>
    <row r="73" spans="1:15" ht="15.75" thickBot="1" x14ac:dyDescent="0.25">
      <c r="A73" s="163"/>
      <c r="B73" s="135"/>
      <c r="C73" s="135"/>
      <c r="D73" s="135"/>
      <c r="E73" s="135"/>
      <c r="F73" s="135"/>
      <c r="G73" s="135"/>
      <c r="H73" s="164"/>
      <c r="I73" s="1165" t="str">
        <f>IF($O$68&lt;$O$69,"AMOUNT TO BE RECOVERED (Incl VAT)",IF($O$68&gt;$O$69,"FEES NOW DUE INCLUDING VAT &amp; NON TAXABLE AMOUNT",""))</f>
        <v/>
      </c>
      <c r="J73" s="1166"/>
      <c r="K73" s="1166"/>
      <c r="L73" s="1166"/>
      <c r="M73" s="1166"/>
      <c r="N73" s="1166"/>
      <c r="O73" s="587">
        <f>O70+O71+O72</f>
        <v>0</v>
      </c>
    </row>
    <row r="74" spans="1:15" ht="15.75" thickTop="1" x14ac:dyDescent="0.2">
      <c r="A74" s="467"/>
      <c r="B74" s="468"/>
      <c r="C74" s="468"/>
      <c r="D74" s="468"/>
      <c r="E74" s="468"/>
      <c r="F74" s="468"/>
      <c r="G74" s="468"/>
      <c r="H74" s="468"/>
      <c r="I74" s="468"/>
      <c r="J74" s="468"/>
      <c r="K74" s="468"/>
      <c r="L74" s="468"/>
      <c r="M74" s="468"/>
      <c r="N74" s="468"/>
      <c r="O74" s="469"/>
    </row>
    <row r="75" spans="1:15" x14ac:dyDescent="0.2">
      <c r="A75" s="470" t="s">
        <v>28</v>
      </c>
      <c r="B75" s="471"/>
      <c r="C75" s="472"/>
      <c r="D75" s="472"/>
      <c r="E75" s="472"/>
      <c r="F75" s="472"/>
      <c r="G75" s="472"/>
      <c r="H75" s="472"/>
      <c r="I75" s="473" t="s">
        <v>9</v>
      </c>
      <c r="J75" s="472"/>
      <c r="K75" s="471"/>
      <c r="L75" s="472"/>
      <c r="M75" s="472"/>
      <c r="N75" s="472"/>
      <c r="O75" s="474"/>
    </row>
    <row r="76" spans="1:15" x14ac:dyDescent="0.2">
      <c r="A76" s="470" t="s">
        <v>138</v>
      </c>
      <c r="B76" s="472"/>
      <c r="C76" s="472"/>
      <c r="D76" s="472"/>
      <c r="E76" s="472"/>
      <c r="F76" s="472"/>
      <c r="G76" s="472"/>
      <c r="H76" s="472"/>
      <c r="I76" s="472"/>
      <c r="J76" s="472"/>
      <c r="K76" s="472"/>
      <c r="L76" s="472"/>
      <c r="M76" s="472"/>
      <c r="N76" s="472"/>
      <c r="O76" s="474"/>
    </row>
    <row r="77" spans="1:15" ht="18.75" customHeight="1" x14ac:dyDescent="0.2">
      <c r="A77" s="470" t="s">
        <v>26</v>
      </c>
      <c r="B77" s="475"/>
      <c r="C77" s="475"/>
      <c r="D77" s="475"/>
      <c r="E77" s="475"/>
      <c r="F77" s="475"/>
      <c r="G77" s="475"/>
      <c r="H77" s="475"/>
      <c r="I77" s="475"/>
      <c r="J77" s="471"/>
      <c r="K77" s="471"/>
      <c r="L77" s="471"/>
      <c r="M77" s="471"/>
      <c r="N77" s="471"/>
      <c r="O77" s="476"/>
    </row>
    <row r="78" spans="1:15" ht="20.100000000000001" customHeight="1" x14ac:dyDescent="0.2">
      <c r="A78" s="477"/>
      <c r="B78" s="478"/>
      <c r="C78" s="478"/>
      <c r="D78" s="478"/>
      <c r="E78" s="478"/>
      <c r="F78" s="478"/>
      <c r="G78" s="478"/>
      <c r="H78" s="478"/>
      <c r="I78" s="478"/>
      <c r="J78" s="478"/>
      <c r="K78" s="478"/>
      <c r="L78" s="478"/>
      <c r="M78" s="478"/>
      <c r="N78" s="478"/>
      <c r="O78" s="479"/>
    </row>
    <row r="79" spans="1:15" ht="20.100000000000001" customHeight="1" x14ac:dyDescent="0.2">
      <c r="A79" s="477"/>
      <c r="B79" s="471"/>
      <c r="C79" s="471"/>
      <c r="D79" s="471"/>
      <c r="E79" s="471"/>
      <c r="F79" s="471"/>
      <c r="G79" s="471"/>
      <c r="H79" s="471"/>
      <c r="I79" s="471"/>
      <c r="J79" s="471"/>
      <c r="K79" s="471"/>
      <c r="L79" s="471"/>
      <c r="M79" s="471"/>
      <c r="N79" s="471"/>
      <c r="O79" s="476"/>
    </row>
    <row r="80" spans="1:15" ht="20.100000000000001" customHeight="1" x14ac:dyDescent="0.2">
      <c r="A80" s="470" t="s">
        <v>144</v>
      </c>
      <c r="B80" s="480"/>
      <c r="C80" s="480"/>
      <c r="D80" s="480"/>
      <c r="E80" s="480"/>
      <c r="F80" s="480"/>
      <c r="G80" s="480"/>
      <c r="H80" s="480"/>
      <c r="I80" s="497" t="s">
        <v>30</v>
      </c>
      <c r="J80" s="480"/>
      <c r="K80" s="498"/>
      <c r="L80" s="499"/>
      <c r="M80" s="499"/>
      <c r="N80" s="480"/>
      <c r="O80" s="500"/>
    </row>
    <row r="81" spans="1:15" ht="21" customHeight="1" thickBot="1" x14ac:dyDescent="0.25">
      <c r="A81" s="484"/>
      <c r="B81" s="485" t="s">
        <v>31</v>
      </c>
      <c r="C81" s="1158">
        <f>'Input Data'!D10</f>
        <v>0</v>
      </c>
      <c r="D81" s="1158"/>
      <c r="E81" s="1158"/>
      <c r="F81" s="1158"/>
      <c r="G81" s="1158"/>
      <c r="H81" s="1158"/>
      <c r="I81" s="1158"/>
      <c r="J81" s="1158"/>
      <c r="K81" s="1158"/>
      <c r="L81" s="485"/>
      <c r="M81" s="485"/>
      <c r="N81" s="485"/>
      <c r="O81" s="486"/>
    </row>
    <row r="82" spans="1:15" ht="15.75" thickTop="1" x14ac:dyDescent="0.2"/>
  </sheetData>
  <sheetProtection password="CD4C" sheet="1" objects="1" scenarios="1" formatCells="0" formatColumns="0" formatRows="0"/>
  <mergeCells count="37">
    <mergeCell ref="C81:K81"/>
    <mergeCell ref="B5:M5"/>
    <mergeCell ref="B6:M6"/>
    <mergeCell ref="J15:N15"/>
    <mergeCell ref="L8:N8"/>
    <mergeCell ref="I70:N70"/>
    <mergeCell ref="I73:N73"/>
    <mergeCell ref="A47:C48"/>
    <mergeCell ref="L12:N12"/>
    <mergeCell ref="A31:D32"/>
    <mergeCell ref="J16:N16"/>
    <mergeCell ref="A15:G15"/>
    <mergeCell ref="A28:D29"/>
    <mergeCell ref="A25:D26"/>
    <mergeCell ref="A8:B8"/>
    <mergeCell ref="C10:G10"/>
    <mergeCell ref="C11:G11"/>
    <mergeCell ref="D1:G1"/>
    <mergeCell ref="I1:O1"/>
    <mergeCell ref="A44:C45"/>
    <mergeCell ref="B4:M4"/>
    <mergeCell ref="A34:D35"/>
    <mergeCell ref="I2:O2"/>
    <mergeCell ref="C8:G8"/>
    <mergeCell ref="A16:G16"/>
    <mergeCell ref="L11:O11"/>
    <mergeCell ref="M14:O14"/>
    <mergeCell ref="L13:M13"/>
    <mergeCell ref="J12:K12"/>
    <mergeCell ref="B7:I7"/>
    <mergeCell ref="M7:N7"/>
    <mergeCell ref="A22:E23"/>
    <mergeCell ref="C12:G12"/>
    <mergeCell ref="C13:G13"/>
    <mergeCell ref="F2:H3"/>
    <mergeCell ref="C9:G9"/>
    <mergeCell ref="C14:G14"/>
  </mergeCells>
  <phoneticPr fontId="49" type="noConversion"/>
  <printOptions horizontalCentered="1"/>
  <pageMargins left="0.55118110236220474" right="0.55118110236220474" top="0.78740157480314965" bottom="0.78740157480314965" header="0.51181102362204722" footer="0.51181102362204722"/>
  <pageSetup paperSize="9" scale="56" orientation="portrait" r:id="rId1"/>
  <headerFooter alignWithMargins="0">
    <oddFooter>&amp;L&amp;"Arial,Regular"&amp;8&amp;F:
&amp;C&amp;"Arial,Regular"&amp;8&amp;A&amp;R&amp;"Arial,Regular"&amp;8PRINT DATE: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indexed="47"/>
  </sheetPr>
  <dimension ref="A1:P70"/>
  <sheetViews>
    <sheetView zoomScale="75" zoomScaleNormal="75" zoomScaleSheetLayoutView="75" workbookViewId="0">
      <selection activeCell="M10" sqref="M10"/>
    </sheetView>
  </sheetViews>
  <sheetFormatPr defaultRowHeight="15" x14ac:dyDescent="0.2"/>
  <cols>
    <col min="1" max="1" width="13.88671875" customWidth="1"/>
    <col min="2" max="2" width="16.21875" customWidth="1"/>
    <col min="3" max="3" width="3.77734375" customWidth="1"/>
    <col min="4" max="4" width="4.77734375" customWidth="1"/>
    <col min="5" max="6" width="3.5546875" customWidth="1"/>
    <col min="7" max="7" width="9" customWidth="1"/>
    <col min="8" max="8" width="3.44140625" customWidth="1"/>
    <col min="9" max="9" width="11.109375" customWidth="1"/>
    <col min="10" max="10" width="3.6640625" customWidth="1"/>
    <col min="11" max="11" width="13.88671875" customWidth="1"/>
    <col min="12" max="12" width="3.77734375" customWidth="1"/>
    <col min="13" max="13" width="13" customWidth="1"/>
    <col min="14" max="14" width="4.109375" customWidth="1"/>
    <col min="15" max="15" width="14.21875" customWidth="1"/>
  </cols>
  <sheetData>
    <row r="1" spans="1:15" ht="42.75" customHeight="1" thickTop="1" x14ac:dyDescent="0.2">
      <c r="A1" s="251"/>
      <c r="B1" s="3"/>
      <c r="C1" s="3"/>
      <c r="D1" s="1151" t="s">
        <v>243</v>
      </c>
      <c r="E1" s="1151"/>
      <c r="F1" s="1151"/>
      <c r="G1" s="1152"/>
      <c r="H1" s="67"/>
      <c r="I1" s="1153" t="s">
        <v>276</v>
      </c>
      <c r="J1" s="1154"/>
      <c r="K1" s="1154"/>
      <c r="L1" s="1155"/>
      <c r="M1" s="1156"/>
      <c r="N1" s="1156"/>
      <c r="O1" s="1157"/>
    </row>
    <row r="2" spans="1:15" ht="30" customHeight="1" x14ac:dyDescent="0.2">
      <c r="A2" s="4"/>
      <c r="B2" s="2"/>
      <c r="C2" s="2"/>
      <c r="D2" s="2"/>
      <c r="E2" s="68"/>
      <c r="F2" s="1141"/>
      <c r="G2" s="1142"/>
      <c r="H2" s="1142"/>
      <c r="I2" s="1114" t="str">
        <f>'Input Data'!E3</f>
        <v>ENGINEERING PROJECT, 2003 FEES</v>
      </c>
      <c r="J2" s="1115"/>
      <c r="K2" s="1115"/>
      <c r="L2" s="1115"/>
      <c r="M2" s="1116"/>
      <c r="N2" s="1116"/>
      <c r="O2" s="1117"/>
    </row>
    <row r="3" spans="1:15" ht="21.75" customHeight="1" x14ac:dyDescent="0.2">
      <c r="A3" s="256"/>
      <c r="B3" s="250"/>
      <c r="C3" s="250"/>
      <c r="D3" s="250"/>
      <c r="E3" s="250"/>
      <c r="F3" s="1142"/>
      <c r="G3" s="1142"/>
      <c r="H3" s="1142"/>
      <c r="I3" s="68"/>
      <c r="J3" s="250"/>
      <c r="K3" s="250"/>
      <c r="L3" s="250"/>
      <c r="M3" s="250"/>
      <c r="N3" s="465" t="str">
        <f>'Input Data'!H3</f>
        <v>Version 3  2011-06</v>
      </c>
      <c r="O3" s="176"/>
    </row>
    <row r="4" spans="1:15" x14ac:dyDescent="0.2">
      <c r="A4" s="63" t="s">
        <v>21</v>
      </c>
      <c r="B4" s="1176">
        <f>'Input Data'!$D$8</f>
        <v>0</v>
      </c>
      <c r="C4" s="1161"/>
      <c r="D4" s="1161"/>
      <c r="E4" s="1161"/>
      <c r="F4" s="1161"/>
      <c r="G4" s="1161"/>
      <c r="H4" s="1161"/>
      <c r="I4" s="1161"/>
      <c r="J4" s="1161"/>
      <c r="K4" s="1161"/>
      <c r="L4" s="1161"/>
      <c r="M4" s="1161"/>
      <c r="N4" s="58"/>
      <c r="O4" s="66"/>
    </row>
    <row r="5" spans="1:15" x14ac:dyDescent="0.2">
      <c r="A5" s="70"/>
      <c r="B5" s="1176">
        <f>'Input Data'!$D$9</f>
        <v>0</v>
      </c>
      <c r="C5" s="1161"/>
      <c r="D5" s="1161"/>
      <c r="E5" s="1161"/>
      <c r="F5" s="1161"/>
      <c r="G5" s="1161"/>
      <c r="H5" s="1161"/>
      <c r="I5" s="1161"/>
      <c r="J5" s="1161"/>
      <c r="K5" s="1161"/>
      <c r="L5" s="1161"/>
      <c r="M5" s="1161"/>
      <c r="N5" s="58"/>
      <c r="O5" s="66"/>
    </row>
    <row r="6" spans="1:15" x14ac:dyDescent="0.2">
      <c r="A6" s="63" t="s">
        <v>22</v>
      </c>
      <c r="B6" s="1160">
        <f>'Input Data'!$D$10</f>
        <v>0</v>
      </c>
      <c r="C6" s="1161"/>
      <c r="D6" s="1161"/>
      <c r="E6" s="1161"/>
      <c r="F6" s="1161"/>
      <c r="G6" s="1161"/>
      <c r="H6" s="1161"/>
      <c r="I6" s="1161"/>
      <c r="J6" s="1161"/>
      <c r="K6" s="1161"/>
      <c r="L6" s="1161"/>
      <c r="M6" s="1161"/>
      <c r="N6" s="58"/>
      <c r="O6" s="66"/>
    </row>
    <row r="7" spans="1:15" ht="30.75" customHeight="1" thickBot="1" x14ac:dyDescent="0.25">
      <c r="A7" s="208" t="s">
        <v>19</v>
      </c>
      <c r="B7" s="1131">
        <f>'Input Data'!$D$11</f>
        <v>0</v>
      </c>
      <c r="C7" s="1132"/>
      <c r="D7" s="1132"/>
      <c r="E7" s="1132"/>
      <c r="F7" s="1132"/>
      <c r="G7" s="1132"/>
      <c r="H7" s="1132"/>
      <c r="I7" s="1132"/>
      <c r="J7" s="237" t="s">
        <v>218</v>
      </c>
      <c r="K7" s="238">
        <f>'Input Data'!D12</f>
        <v>0</v>
      </c>
      <c r="L7" s="237" t="s">
        <v>221</v>
      </c>
      <c r="M7" s="1133">
        <f>'Input Data'!F12</f>
        <v>0</v>
      </c>
      <c r="N7" s="1126"/>
      <c r="O7" s="221"/>
    </row>
    <row r="8" spans="1:15" ht="16.5" thickTop="1" x14ac:dyDescent="0.25">
      <c r="A8" s="1183" t="s">
        <v>214</v>
      </c>
      <c r="B8" s="1184"/>
      <c r="C8" s="1118">
        <f>'Input Data'!F4</f>
        <v>0</v>
      </c>
      <c r="D8" s="1119"/>
      <c r="E8" s="1119"/>
      <c r="F8" s="1119"/>
      <c r="G8" s="1119"/>
      <c r="H8" s="246" t="s">
        <v>218</v>
      </c>
      <c r="I8" s="229">
        <f>'Input Data'!F5</f>
        <v>0</v>
      </c>
      <c r="J8" s="222" t="s">
        <v>219</v>
      </c>
      <c r="K8" s="177"/>
      <c r="L8" s="1185">
        <f>'Input Data'!D4</f>
        <v>0</v>
      </c>
      <c r="M8" s="1186"/>
      <c r="N8" s="1186"/>
      <c r="O8" s="239"/>
    </row>
    <row r="9" spans="1:15" x14ac:dyDescent="0.2">
      <c r="A9" s="63" t="s">
        <v>125</v>
      </c>
      <c r="B9" s="58"/>
      <c r="C9" s="1143">
        <f>'Input Data'!D13</f>
        <v>0</v>
      </c>
      <c r="D9" s="1149"/>
      <c r="E9" s="1149"/>
      <c r="F9" s="1149"/>
      <c r="G9" s="1140"/>
      <c r="H9" s="65" t="s">
        <v>240</v>
      </c>
      <c r="I9" s="229">
        <f>'Input Data'!F6</f>
        <v>0</v>
      </c>
      <c r="J9" s="222" t="s">
        <v>220</v>
      </c>
      <c r="K9" s="177"/>
      <c r="M9" s="974">
        <f>'Input Data'!$D$5</f>
        <v>0</v>
      </c>
      <c r="N9" s="626"/>
      <c r="O9" s="190"/>
    </row>
    <row r="10" spans="1:15" x14ac:dyDescent="0.2">
      <c r="A10" s="206" t="s">
        <v>206</v>
      </c>
      <c r="B10" s="240"/>
      <c r="C10" s="1148">
        <f>'Input Data'!D14</f>
        <v>0</v>
      </c>
      <c r="D10" s="1140"/>
      <c r="E10" s="1140"/>
      <c r="F10" s="1140"/>
      <c r="G10" s="1140"/>
      <c r="H10" s="187"/>
      <c r="I10" s="187"/>
      <c r="J10" s="65" t="s">
        <v>20</v>
      </c>
      <c r="K10" s="58"/>
      <c r="L10" s="187"/>
      <c r="M10" s="975">
        <f>'Input Data'!$D$19</f>
        <v>0</v>
      </c>
      <c r="O10" s="66"/>
    </row>
    <row r="11" spans="1:15" x14ac:dyDescent="0.2">
      <c r="A11" s="63" t="s">
        <v>131</v>
      </c>
      <c r="B11" s="58"/>
      <c r="C11" s="1149">
        <f>'Input Data'!D20</f>
        <v>0</v>
      </c>
      <c r="D11" s="1150"/>
      <c r="E11" s="1150"/>
      <c r="F11" s="1150"/>
      <c r="G11" s="1150"/>
      <c r="H11" s="187"/>
      <c r="I11" s="187"/>
      <c r="J11" s="64" t="s">
        <v>132</v>
      </c>
      <c r="K11" s="58"/>
      <c r="L11" s="1122" t="str">
        <f>IF('Input Data'!E22=1,"PRELIMINARY DESIGN",IF('Input Data'!E22=2,"DESIGN &amp; TENDER",IF('Input Data'!E22=3,"CONSTRUCTION",IF('Input Data'!E22=4,"COMPLETION"))))</f>
        <v>PRELIMINARY DESIGN</v>
      </c>
      <c r="M11" s="1123"/>
      <c r="N11" s="1123"/>
      <c r="O11" s="1124"/>
    </row>
    <row r="12" spans="1:15" x14ac:dyDescent="0.2">
      <c r="A12" s="63" t="s">
        <v>35</v>
      </c>
      <c r="B12" s="58"/>
      <c r="C12" s="1137">
        <f>'Input Data'!$D$15</f>
        <v>0</v>
      </c>
      <c r="D12" s="1138"/>
      <c r="E12" s="1138"/>
      <c r="F12" s="1138"/>
      <c r="G12" s="1138"/>
      <c r="H12" s="188"/>
      <c r="I12" s="188"/>
      <c r="J12" s="1130" t="s">
        <v>170</v>
      </c>
      <c r="K12" s="1123"/>
      <c r="L12" s="1170">
        <f>'Input Data'!D18</f>
        <v>0</v>
      </c>
      <c r="M12" s="1170"/>
      <c r="N12" s="1171"/>
      <c r="O12" s="207"/>
    </row>
    <row r="13" spans="1:15" x14ac:dyDescent="0.2">
      <c r="A13" s="63" t="s">
        <v>36</v>
      </c>
      <c r="B13" s="58"/>
      <c r="C13" s="1139" t="str">
        <f>'Input Data'!D17</f>
        <v>TIME BASED FEES</v>
      </c>
      <c r="D13" s="1140"/>
      <c r="E13" s="1140"/>
      <c r="F13" s="1140"/>
      <c r="G13" s="1140"/>
      <c r="H13" s="186"/>
      <c r="I13" s="187"/>
      <c r="J13" s="65" t="s">
        <v>23</v>
      </c>
      <c r="K13" s="58"/>
      <c r="L13" s="1128">
        <f>'Input Data'!$D$21</f>
        <v>0</v>
      </c>
      <c r="M13" s="1129"/>
      <c r="N13" s="240"/>
      <c r="O13" s="66"/>
    </row>
    <row r="14" spans="1:15" ht="15.75" thickBot="1" x14ac:dyDescent="0.25">
      <c r="A14" s="208" t="s">
        <v>139</v>
      </c>
      <c r="B14" s="54"/>
      <c r="C14" s="1146" t="str">
        <f>IF('Input Data'!$C$7="b","BUILDING PROJECT","USE OTHER INVOICE")</f>
        <v>USE OTHER INVOICE</v>
      </c>
      <c r="D14" s="1147"/>
      <c r="E14" s="1147"/>
      <c r="F14" s="1147"/>
      <c r="G14" s="1147"/>
      <c r="H14" s="189"/>
      <c r="I14" s="169"/>
      <c r="J14" s="171" t="s">
        <v>133</v>
      </c>
      <c r="K14" s="54"/>
      <c r="L14" s="172" t="s">
        <v>222</v>
      </c>
      <c r="M14" s="1125">
        <f>'Input Data'!D6</f>
        <v>0</v>
      </c>
      <c r="N14" s="1126"/>
      <c r="O14" s="1127"/>
    </row>
    <row r="15" spans="1:15" ht="21.75" customHeight="1" thickTop="1" thickBot="1" x14ac:dyDescent="0.25">
      <c r="A15" s="1187"/>
      <c r="B15" s="1188"/>
      <c r="C15" s="1188"/>
      <c r="D15" s="1188"/>
      <c r="E15" s="1188"/>
      <c r="F15" s="1188"/>
      <c r="G15" s="1188"/>
      <c r="H15" s="492"/>
      <c r="I15" s="493"/>
      <c r="J15" s="1189" t="s">
        <v>165</v>
      </c>
      <c r="K15" s="1190"/>
      <c r="L15" s="1190"/>
      <c r="M15" s="1190"/>
      <c r="N15" s="1190"/>
      <c r="O15" s="590">
        <f>IF('Input Data'!C7="b",IF('Input Data'!$F$30=1,80%*'Input Data'!$H$36,'Input Data'!$H$36),0)</f>
        <v>0</v>
      </c>
    </row>
    <row r="16" spans="1:15" x14ac:dyDescent="0.2">
      <c r="A16" s="491" t="s">
        <v>32</v>
      </c>
      <c r="B16" s="72"/>
      <c r="C16" s="73"/>
      <c r="D16" s="74"/>
      <c r="E16" s="74"/>
      <c r="F16" s="74"/>
      <c r="G16" s="75"/>
      <c r="H16" s="76"/>
      <c r="I16" s="77">
        <f>IF('Input Data'!C7="B",IF('Input Data'!$C$16=1,VLOOKUP($O$15,SCALE_2003B,3),IF('Input Data'!$C$16=2,VLOOKUP($O$15,SCALE_2004B,3),IF('Input Data'!$C$16=3,VLOOKUP($O$15,SCALE_2005B,3)))),0)</f>
        <v>0</v>
      </c>
      <c r="J16" s="78" t="s">
        <v>134</v>
      </c>
      <c r="K16" s="79">
        <f>IF('Input Data'!C7="b",IF('Input Data'!$C$16=1,VLOOKUP($O$15,SCALE_2003B,4),IF('Input Data'!$C$16=2,VLOOKUP($O$15,SCALE_2004B,4),IF('Input Data'!$C$16=3,VLOOKUP($O$15,SCALE_2005B,4)))),0)</f>
        <v>0</v>
      </c>
      <c r="L16" s="80" t="s">
        <v>1</v>
      </c>
      <c r="M16" s="81">
        <f>IF('Input Data'!C7="B",O15-(IF('Input Data'!C16=1,VLOOKUP($O$15,SCALE_2003B,1),IF('Input Data'!C16=2,VLOOKUP($O$15,SCALE_2004B,1),IF('Input Data'!$C$16=3,VLOOKUP($O$15,SCALE_2005B,1))))),0)</f>
        <v>0</v>
      </c>
      <c r="N16" s="80" t="s">
        <v>3</v>
      </c>
      <c r="O16" s="574">
        <f>I16+K16*M16</f>
        <v>0</v>
      </c>
    </row>
    <row r="17" spans="1:15" x14ac:dyDescent="0.2">
      <c r="A17" s="82"/>
      <c r="B17" s="72"/>
      <c r="C17" s="73"/>
      <c r="D17" s="83"/>
      <c r="E17" s="83"/>
      <c r="F17" s="83"/>
      <c r="G17" s="73"/>
      <c r="H17" s="73"/>
      <c r="I17" s="84"/>
      <c r="J17" s="77"/>
      <c r="K17" s="79"/>
      <c r="L17" s="77"/>
      <c r="M17" s="77"/>
      <c r="N17" s="77"/>
      <c r="O17" s="574"/>
    </row>
    <row r="18" spans="1:15" x14ac:dyDescent="0.2">
      <c r="A18" s="258" t="s">
        <v>248</v>
      </c>
      <c r="B18" s="72"/>
      <c r="C18" s="72"/>
      <c r="D18" s="72"/>
      <c r="E18" s="72"/>
      <c r="F18" s="72"/>
      <c r="G18" s="73"/>
      <c r="H18" s="76"/>
      <c r="I18" s="77"/>
      <c r="J18" s="77"/>
      <c r="K18" s="79">
        <f>IF('Input Data'!$E$25="y",1,0.75)</f>
        <v>0.75</v>
      </c>
      <c r="L18" s="85" t="s">
        <v>1</v>
      </c>
      <c r="M18" s="77">
        <f>O16</f>
        <v>0</v>
      </c>
      <c r="N18" s="80" t="s">
        <v>3</v>
      </c>
      <c r="O18" s="574">
        <f>K18*M18</f>
        <v>0</v>
      </c>
    </row>
    <row r="19" spans="1:15" ht="6.75" customHeight="1" thickBot="1" x14ac:dyDescent="0.25">
      <c r="A19" s="86"/>
      <c r="B19" s="87"/>
      <c r="C19" s="88"/>
      <c r="D19" s="89"/>
      <c r="E19" s="89"/>
      <c r="F19" s="89"/>
      <c r="G19" s="90"/>
      <c r="H19" s="91"/>
      <c r="I19" s="92"/>
      <c r="J19" s="92"/>
      <c r="K19" s="92"/>
      <c r="L19" s="92"/>
      <c r="M19" s="92"/>
      <c r="N19" s="92"/>
      <c r="O19" s="576"/>
    </row>
    <row r="20" spans="1:15" ht="18.75" thickTop="1" x14ac:dyDescent="0.2">
      <c r="A20" s="93" t="s">
        <v>173</v>
      </c>
      <c r="B20" s="94"/>
      <c r="C20" s="94"/>
      <c r="D20" s="94"/>
      <c r="E20" s="94"/>
      <c r="F20" s="94"/>
      <c r="G20" s="94"/>
      <c r="H20" s="94"/>
      <c r="I20" s="94"/>
      <c r="J20" s="94"/>
      <c r="K20" s="94"/>
      <c r="L20" s="94"/>
      <c r="M20" s="94"/>
      <c r="N20" s="94"/>
      <c r="O20" s="574"/>
    </row>
    <row r="21" spans="1:15" ht="22.5" customHeight="1" thickBot="1" x14ac:dyDescent="0.25">
      <c r="A21" s="1134" t="s">
        <v>230</v>
      </c>
      <c r="B21" s="1135"/>
      <c r="C21" s="1135"/>
      <c r="D21" s="1135"/>
      <c r="E21" s="1135"/>
      <c r="F21" s="72"/>
      <c r="G21" s="68"/>
      <c r="H21" s="74"/>
      <c r="I21" s="571">
        <f>IF('Input Data'!$E$22=1,Scales!$F$23,IF('Input Data'!$E$22=2,Scales!$F$24,0.6))</f>
        <v>0.2</v>
      </c>
      <c r="J21" s="80" t="s">
        <v>2</v>
      </c>
      <c r="K21" s="96">
        <f>'Input Data'!H31</f>
        <v>0</v>
      </c>
      <c r="L21" s="85" t="s">
        <v>27</v>
      </c>
      <c r="M21" s="77">
        <f>$O$18</f>
        <v>0</v>
      </c>
      <c r="N21" s="84"/>
      <c r="O21" s="574">
        <f>IF('Input Data'!D24="Y",0,IF(K22=0,0,I21*K21/K22*M21))</f>
        <v>0</v>
      </c>
    </row>
    <row r="22" spans="1:15" ht="21.75" customHeight="1" x14ac:dyDescent="0.2">
      <c r="A22" s="1136"/>
      <c r="B22" s="1135"/>
      <c r="C22" s="1135"/>
      <c r="D22" s="1135"/>
      <c r="E22" s="1135"/>
      <c r="F22" s="72"/>
      <c r="G22" s="97"/>
      <c r="H22" s="83"/>
      <c r="I22" s="95"/>
      <c r="J22" s="77"/>
      <c r="K22" s="77">
        <f>'Input Data'!$H$36</f>
        <v>0</v>
      </c>
      <c r="L22" s="85"/>
      <c r="M22" s="77"/>
      <c r="N22" s="84"/>
      <c r="O22" s="574"/>
    </row>
    <row r="23" spans="1:15" ht="9" customHeight="1" x14ac:dyDescent="0.2">
      <c r="A23" s="98"/>
      <c r="B23" s="99"/>
      <c r="C23" s="72"/>
      <c r="D23" s="72"/>
      <c r="E23" s="72"/>
      <c r="F23" s="72"/>
      <c r="G23" s="100"/>
      <c r="H23" s="101"/>
      <c r="I23" s="102"/>
      <c r="J23" s="103"/>
      <c r="K23" s="103"/>
      <c r="L23" s="104"/>
      <c r="M23" s="103"/>
      <c r="N23" s="103"/>
      <c r="O23" s="577"/>
    </row>
    <row r="24" spans="1:15" ht="15.75" thickBot="1" x14ac:dyDescent="0.25">
      <c r="A24" s="1167" t="s">
        <v>231</v>
      </c>
      <c r="B24" s="1168"/>
      <c r="C24" s="1169"/>
      <c r="D24" s="1169"/>
      <c r="E24" s="95"/>
      <c r="F24" s="166"/>
      <c r="G24" s="100">
        <f>IF('Input Data'!$H$32&gt;0,1.25,0)</f>
        <v>0</v>
      </c>
      <c r="H24" s="74" t="s">
        <v>1</v>
      </c>
      <c r="I24" s="571">
        <f>IF('Input Data'!$E$22=1,Scales!$F$23,IF('Input Data'!$E$22=2,Scales!$F$24,0.6))</f>
        <v>0.2</v>
      </c>
      <c r="J24" s="80" t="s">
        <v>2</v>
      </c>
      <c r="K24" s="96">
        <f>'Input Data'!H32</f>
        <v>0</v>
      </c>
      <c r="L24" s="85" t="s">
        <v>27</v>
      </c>
      <c r="M24" s="77">
        <f>$O$18</f>
        <v>0</v>
      </c>
      <c r="N24" s="77"/>
      <c r="O24" s="574">
        <f>IF('Input Data'!D24="Y",0,IF(K25=0,0,G24*I24*K24/K25*M24))</f>
        <v>0</v>
      </c>
    </row>
    <row r="25" spans="1:15" ht="15.75" customHeight="1" x14ac:dyDescent="0.2">
      <c r="A25" s="1181"/>
      <c r="B25" s="1182"/>
      <c r="C25" s="1182"/>
      <c r="D25" s="1182"/>
      <c r="E25" s="72"/>
      <c r="F25" s="72"/>
      <c r="G25" s="100"/>
      <c r="H25" s="101"/>
      <c r="I25" s="102"/>
      <c r="J25" s="103"/>
      <c r="K25" s="77">
        <f>'Input Data'!$H$36</f>
        <v>0</v>
      </c>
      <c r="L25" s="104"/>
      <c r="M25" s="103"/>
      <c r="N25" s="103"/>
      <c r="O25" s="577"/>
    </row>
    <row r="26" spans="1:15" ht="8.25" customHeight="1" x14ac:dyDescent="0.2">
      <c r="A26" s="30"/>
      <c r="B26" s="31"/>
      <c r="C26" s="31"/>
      <c r="D26" s="31"/>
      <c r="E26" s="72"/>
      <c r="F26" s="72"/>
      <c r="G26" s="100"/>
      <c r="H26" s="101"/>
      <c r="I26" s="95"/>
      <c r="J26" s="80"/>
      <c r="K26" s="105"/>
      <c r="L26" s="104"/>
      <c r="M26" s="105"/>
      <c r="N26" s="103"/>
      <c r="O26" s="577"/>
    </row>
    <row r="27" spans="1:15" ht="15.75" thickBot="1" x14ac:dyDescent="0.25">
      <c r="A27" s="1172" t="s">
        <v>157</v>
      </c>
      <c r="B27" s="1173"/>
      <c r="C27" s="1173"/>
      <c r="D27" s="1173"/>
      <c r="E27" s="72"/>
      <c r="F27" s="72"/>
      <c r="G27" s="100">
        <f>IF('Input Data'!$H$33&gt;0,0.25,0)</f>
        <v>0</v>
      </c>
      <c r="H27" s="101"/>
      <c r="I27" s="571">
        <f>IF('Input Data'!$E$22=1,Scales!$F$23,IF('Input Data'!$E$22=2,Scales!$F$24,0.6))</f>
        <v>0.2</v>
      </c>
      <c r="J27" s="80" t="s">
        <v>2</v>
      </c>
      <c r="K27" s="96">
        <f>'Input Data'!H33</f>
        <v>0</v>
      </c>
      <c r="L27" s="104" t="s">
        <v>27</v>
      </c>
      <c r="M27" s="77">
        <f>$O$18</f>
        <v>0</v>
      </c>
      <c r="N27" s="74"/>
      <c r="O27" s="574">
        <f>IF('Input Data'!D24="Y",0,IF(K28=0,0,G27*I27*K27/K28*M27))</f>
        <v>0</v>
      </c>
    </row>
    <row r="28" spans="1:15" ht="14.25" customHeight="1" x14ac:dyDescent="0.2">
      <c r="A28" s="1174"/>
      <c r="B28" s="1175"/>
      <c r="C28" s="1175"/>
      <c r="D28" s="1175"/>
      <c r="E28" s="72"/>
      <c r="F28" s="72"/>
      <c r="G28" s="100"/>
      <c r="H28" s="101"/>
      <c r="I28" s="95"/>
      <c r="J28" s="80"/>
      <c r="K28" s="77">
        <f>'Input Data'!$H$36</f>
        <v>0</v>
      </c>
      <c r="L28" s="104"/>
      <c r="M28" s="105"/>
      <c r="N28" s="103"/>
      <c r="O28" s="577"/>
    </row>
    <row r="29" spans="1:15" ht="10.5" customHeight="1" x14ac:dyDescent="0.2">
      <c r="A29" s="60"/>
      <c r="B29" s="99"/>
      <c r="C29" s="72"/>
      <c r="D29" s="72"/>
      <c r="E29" s="72"/>
      <c r="F29" s="72"/>
      <c r="G29" s="100"/>
      <c r="H29" s="101"/>
      <c r="I29" s="95"/>
      <c r="J29" s="80"/>
      <c r="K29" s="105"/>
      <c r="L29" s="104"/>
      <c r="M29" s="105"/>
      <c r="N29" s="103"/>
      <c r="O29" s="577"/>
    </row>
    <row r="30" spans="1:15" ht="15.75" thickBot="1" x14ac:dyDescent="0.25">
      <c r="A30" s="1172" t="s">
        <v>232</v>
      </c>
      <c r="B30" s="1173"/>
      <c r="C30" s="1173"/>
      <c r="D30" s="1173"/>
      <c r="E30" s="100">
        <f>IF('Input Data'!$H$34&gt;0,0.25,0)</f>
        <v>0</v>
      </c>
      <c r="F30" s="74" t="s">
        <v>1</v>
      </c>
      <c r="G30" s="100">
        <f>IF('Input Data'!$H$34&gt;0,1.25,0)</f>
        <v>0</v>
      </c>
      <c r="H30" s="74" t="s">
        <v>1</v>
      </c>
      <c r="I30" s="571">
        <f>IF('Input Data'!$E$22=1,Scales!$F$23,IF('Input Data'!$E$22=2,Scales!$F$24,0.6))</f>
        <v>0.2</v>
      </c>
      <c r="J30" s="80" t="s">
        <v>2</v>
      </c>
      <c r="K30" s="96">
        <f>'Input Data'!$H$34</f>
        <v>0</v>
      </c>
      <c r="L30" s="74" t="s">
        <v>1</v>
      </c>
      <c r="M30" s="77">
        <f>$O$18</f>
        <v>0</v>
      </c>
      <c r="N30" s="103"/>
      <c r="O30" s="574">
        <f>IF('Input Data'!D24="Y",0,IF(K31=0,0,(E30*G30*I30*K30/K31*M30)))</f>
        <v>0</v>
      </c>
    </row>
    <row r="31" spans="1:15" x14ac:dyDescent="0.2">
      <c r="A31" s="1174"/>
      <c r="B31" s="1175"/>
      <c r="C31" s="1175"/>
      <c r="D31" s="1175"/>
      <c r="E31" s="59"/>
      <c r="F31" s="59"/>
      <c r="G31" s="100"/>
      <c r="H31" s="101"/>
      <c r="I31" s="95"/>
      <c r="J31" s="103"/>
      <c r="K31" s="77">
        <f>'Input Data'!$H$36</f>
        <v>0</v>
      </c>
      <c r="L31" s="104"/>
      <c r="M31" s="103"/>
      <c r="N31" s="103"/>
      <c r="O31" s="577"/>
    </row>
    <row r="32" spans="1:15" x14ac:dyDescent="0.2">
      <c r="A32" s="253"/>
      <c r="B32" s="252"/>
      <c r="C32" s="252"/>
      <c r="D32" s="252"/>
      <c r="E32" s="59"/>
      <c r="F32" s="59"/>
      <c r="G32" s="100"/>
      <c r="H32" s="101"/>
      <c r="I32" s="95"/>
      <c r="J32" s="103"/>
      <c r="K32" s="77"/>
      <c r="L32" s="104"/>
      <c r="M32" s="103"/>
      <c r="N32" s="103"/>
      <c r="O32" s="577"/>
    </row>
    <row r="33" spans="1:16" ht="15.75" thickBot="1" x14ac:dyDescent="0.25">
      <c r="A33" s="1111" t="s">
        <v>245</v>
      </c>
      <c r="B33" s="1112"/>
      <c r="C33" s="1112"/>
      <c r="D33" s="1112"/>
      <c r="E33" s="59"/>
      <c r="F33" s="59"/>
      <c r="G33" s="100">
        <f>IF('Input Data'!$H$35&gt;0,1.25,0)</f>
        <v>0</v>
      </c>
      <c r="H33" s="101"/>
      <c r="I33" s="571">
        <f>IF('Input Data'!$E$22=1,Scales!$F$23,IF('Input Data'!$E$22=2,Scales!$F$24,0.6))</f>
        <v>0.2</v>
      </c>
      <c r="J33" s="80" t="s">
        <v>2</v>
      </c>
      <c r="K33" s="96">
        <f>'Input Data'!$H$35</f>
        <v>0</v>
      </c>
      <c r="L33" s="104"/>
      <c r="M33" s="77">
        <f>$O$18</f>
        <v>0</v>
      </c>
      <c r="N33" s="103"/>
      <c r="O33" s="574">
        <f>IF('Input Data'!$D$24="Y",0,IF(K34=0,0,G33*I33*K33/K34*M33))</f>
        <v>0</v>
      </c>
    </row>
    <row r="34" spans="1:16" x14ac:dyDescent="0.2">
      <c r="A34" s="1113"/>
      <c r="B34" s="1112"/>
      <c r="C34" s="1112"/>
      <c r="D34" s="1112"/>
      <c r="E34" s="59"/>
      <c r="F34" s="59"/>
      <c r="G34" s="100"/>
      <c r="H34" s="101"/>
      <c r="I34" s="95"/>
      <c r="J34" s="103"/>
      <c r="K34" s="77">
        <f>'Input Data'!$H$36</f>
        <v>0</v>
      </c>
      <c r="L34" s="104"/>
      <c r="M34" s="103"/>
      <c r="N34" s="103"/>
      <c r="O34" s="577"/>
    </row>
    <row r="35" spans="1:16" ht="9.75" customHeight="1" x14ac:dyDescent="0.2">
      <c r="A35" s="106"/>
      <c r="B35" s="107"/>
      <c r="C35" s="107"/>
      <c r="D35" s="107"/>
      <c r="E35" s="107"/>
      <c r="F35" s="107"/>
      <c r="G35" s="107"/>
      <c r="H35" s="107"/>
      <c r="I35" s="108"/>
      <c r="J35" s="108"/>
      <c r="K35" s="167"/>
      <c r="L35" s="167"/>
      <c r="M35" s="167"/>
      <c r="N35" s="167"/>
      <c r="O35" s="578"/>
      <c r="P35" s="14"/>
    </row>
    <row r="36" spans="1:16" ht="24" customHeight="1" thickBot="1" x14ac:dyDescent="0.25">
      <c r="A36" s="110"/>
      <c r="B36" s="111"/>
      <c r="C36" s="111"/>
      <c r="D36" s="111"/>
      <c r="E36" s="111"/>
      <c r="F36" s="111"/>
      <c r="G36" s="112"/>
      <c r="H36" s="112" t="s">
        <v>158</v>
      </c>
      <c r="I36" s="113"/>
      <c r="J36" s="114"/>
      <c r="K36" s="168"/>
      <c r="L36" s="113"/>
      <c r="M36" s="113"/>
      <c r="N36" s="113"/>
      <c r="O36" s="579">
        <f>IF('Input Data'!C7="b",SUM(O21:O34),0)</f>
        <v>0</v>
      </c>
      <c r="P36" s="14"/>
    </row>
    <row r="37" spans="1:16" ht="16.149999999999999" customHeight="1" thickTop="1" x14ac:dyDescent="0.2">
      <c r="A37" s="191" t="s">
        <v>171</v>
      </c>
      <c r="B37" s="99"/>
      <c r="C37" s="99"/>
      <c r="D37" s="99"/>
      <c r="E37" s="99"/>
      <c r="F37" s="99"/>
      <c r="G37" s="99"/>
      <c r="H37" s="99"/>
      <c r="I37" s="99"/>
      <c r="J37" s="99"/>
      <c r="K37" s="99"/>
      <c r="L37" s="99"/>
      <c r="M37" s="116"/>
      <c r="N37" s="99"/>
      <c r="O37" s="577"/>
    </row>
    <row r="38" spans="1:16" ht="15.75" thickBot="1" x14ac:dyDescent="0.25">
      <c r="A38" s="1134" t="s">
        <v>233</v>
      </c>
      <c r="B38" s="1135"/>
      <c r="C38" s="1135"/>
      <c r="D38" s="74"/>
      <c r="E38" s="74"/>
      <c r="F38" s="74"/>
      <c r="G38" s="72"/>
      <c r="H38" s="72"/>
      <c r="I38" s="95">
        <f>IF('Input Data'!$E$22&lt;3,0,IF('Input Data'!$E$22=3,0.35,IF('Input Data'!$E$22=4,0.4)))</f>
        <v>0</v>
      </c>
      <c r="J38" s="76" t="s">
        <v>2</v>
      </c>
      <c r="K38" s="117">
        <f>'Input Data'!H41</f>
        <v>0</v>
      </c>
      <c r="L38" s="85" t="s">
        <v>27</v>
      </c>
      <c r="M38" s="81">
        <f>O18</f>
        <v>0</v>
      </c>
      <c r="N38" s="80"/>
      <c r="O38" s="574">
        <f>IF(K39=0,0,I38*K38/K39*M38)</f>
        <v>0</v>
      </c>
    </row>
    <row r="39" spans="1:16" x14ac:dyDescent="0.2">
      <c r="A39" s="1136"/>
      <c r="B39" s="1135"/>
      <c r="C39" s="1135"/>
      <c r="D39" s="83"/>
      <c r="E39" s="83"/>
      <c r="F39" s="83"/>
      <c r="G39" s="72"/>
      <c r="H39" s="72"/>
      <c r="I39" s="95"/>
      <c r="J39" s="73"/>
      <c r="K39" s="77">
        <f>IF('Input Data'!$E$22&lt;4,'Input Data'!$H$36,'Input Data'!$H$43)</f>
        <v>0</v>
      </c>
      <c r="L39" s="85"/>
      <c r="M39" s="77"/>
      <c r="N39" s="77"/>
      <c r="O39" s="574"/>
    </row>
    <row r="40" spans="1:16" ht="9" customHeight="1" x14ac:dyDescent="0.2">
      <c r="A40" s="82"/>
      <c r="B40" s="72"/>
      <c r="C40" s="73"/>
      <c r="D40" s="83"/>
      <c r="E40" s="83"/>
      <c r="F40" s="83"/>
      <c r="G40" s="72"/>
      <c r="H40" s="72"/>
      <c r="I40" s="95"/>
      <c r="J40" s="73"/>
      <c r="K40" s="77"/>
      <c r="L40" s="85"/>
      <c r="M40" s="77"/>
      <c r="N40" s="77"/>
      <c r="O40" s="574"/>
    </row>
    <row r="41" spans="1:16" ht="15.75" customHeight="1" thickBot="1" x14ac:dyDescent="0.25">
      <c r="A41" s="1167" t="s">
        <v>231</v>
      </c>
      <c r="B41" s="1168"/>
      <c r="C41" s="1169"/>
      <c r="D41" s="74"/>
      <c r="E41" s="74"/>
      <c r="F41" s="74"/>
      <c r="G41" s="100">
        <f>IF('Input Data'!$H$42&gt;0,1.25,0)</f>
        <v>0</v>
      </c>
      <c r="H41" s="72" t="s">
        <v>27</v>
      </c>
      <c r="I41" s="95">
        <f>IF('Input Data'!$E$22&lt;3,0,IF('Input Data'!$E$22=3,0.35,IF('Input Data'!$E$22=4,0.4)))</f>
        <v>0</v>
      </c>
      <c r="J41" s="76" t="s">
        <v>2</v>
      </c>
      <c r="K41" s="117">
        <f>'Input Data'!H42</f>
        <v>0</v>
      </c>
      <c r="L41" s="85" t="s">
        <v>27</v>
      </c>
      <c r="M41" s="77">
        <f>O18</f>
        <v>0</v>
      </c>
      <c r="N41" s="80"/>
      <c r="O41" s="574">
        <f>IF(K39=0,0,G41*I41*K41/K42*M41)</f>
        <v>0</v>
      </c>
    </row>
    <row r="42" spans="1:16" x14ac:dyDescent="0.2">
      <c r="A42" s="1136"/>
      <c r="B42" s="1135"/>
      <c r="C42" s="1135"/>
      <c r="D42" s="101"/>
      <c r="E42" s="101"/>
      <c r="F42" s="101"/>
      <c r="G42" s="72"/>
      <c r="H42" s="72"/>
      <c r="I42" s="102"/>
      <c r="J42" s="99"/>
      <c r="K42" s="77">
        <f>IF('Input Data'!$E$22&lt;4,'Input Data'!$H$36,'Input Data'!$H$43)</f>
        <v>0</v>
      </c>
      <c r="L42" s="104"/>
      <c r="M42" s="103"/>
      <c r="N42" s="103"/>
      <c r="O42" s="577"/>
    </row>
    <row r="43" spans="1:16" ht="9" customHeight="1" x14ac:dyDescent="0.2">
      <c r="A43" s="106"/>
      <c r="B43" s="87"/>
      <c r="C43" s="87"/>
      <c r="D43" s="87"/>
      <c r="E43" s="87"/>
      <c r="F43" s="87"/>
      <c r="G43" s="87"/>
      <c r="H43" s="87"/>
      <c r="I43" s="118"/>
      <c r="J43" s="87"/>
      <c r="K43" s="119"/>
      <c r="L43" s="120"/>
      <c r="M43" s="119"/>
      <c r="N43" s="119"/>
      <c r="O43" s="578"/>
    </row>
    <row r="44" spans="1:16" ht="15.75" thickBot="1" x14ac:dyDescent="0.25">
      <c r="A44" s="121"/>
      <c r="B44" s="122"/>
      <c r="C44" s="122"/>
      <c r="D44" s="123"/>
      <c r="E44" s="123"/>
      <c r="F44" s="123"/>
      <c r="G44" s="124"/>
      <c r="H44" s="125"/>
      <c r="I44" s="126" t="s">
        <v>136</v>
      </c>
      <c r="J44" s="127"/>
      <c r="K44" s="128"/>
      <c r="L44" s="128"/>
      <c r="M44" s="128"/>
      <c r="N44" s="128"/>
      <c r="O44" s="581">
        <f>IF('Input Data'!E22&lt;3,0,SUM(O38:O42))</f>
        <v>0</v>
      </c>
    </row>
    <row r="45" spans="1:16" ht="15.75" thickBot="1" x14ac:dyDescent="0.25">
      <c r="A45" s="241"/>
      <c r="B45" s="130"/>
      <c r="C45" s="130"/>
      <c r="D45" s="130"/>
      <c r="E45" s="130"/>
      <c r="F45" s="130"/>
      <c r="G45" s="130"/>
      <c r="H45" s="131" t="s">
        <v>168</v>
      </c>
      <c r="I45" s="242"/>
      <c r="J45" s="130"/>
      <c r="K45" s="130"/>
      <c r="L45" s="130"/>
      <c r="M45" s="130"/>
      <c r="N45" s="130"/>
      <c r="O45" s="582">
        <f>O36+O44</f>
        <v>0</v>
      </c>
    </row>
    <row r="46" spans="1:16" ht="18.75" thickTop="1" x14ac:dyDescent="0.2">
      <c r="A46" s="192" t="s">
        <v>166</v>
      </c>
      <c r="B46" s="152"/>
      <c r="C46" s="152"/>
      <c r="D46" s="152"/>
      <c r="E46" s="152"/>
      <c r="F46" s="152"/>
      <c r="G46" s="152"/>
      <c r="H46" s="152"/>
      <c r="I46" s="132"/>
      <c r="J46" s="133"/>
      <c r="K46" s="99"/>
      <c r="L46" s="134"/>
      <c r="M46" s="99"/>
      <c r="N46" s="134"/>
      <c r="O46" s="577"/>
    </row>
    <row r="47" spans="1:16" ht="15.6" customHeight="1" x14ac:dyDescent="0.2">
      <c r="A47" s="236" t="s">
        <v>235</v>
      </c>
      <c r="B47" s="99"/>
      <c r="C47" s="99"/>
      <c r="D47" s="99"/>
      <c r="E47" s="99"/>
      <c r="F47" s="99"/>
      <c r="G47" s="99"/>
      <c r="H47" s="136" t="s">
        <v>137</v>
      </c>
      <c r="I47" s="240"/>
      <c r="J47" s="133"/>
      <c r="K47" s="137" t="s">
        <v>7</v>
      </c>
      <c r="L47" s="99"/>
      <c r="M47" s="137" t="s">
        <v>135</v>
      </c>
      <c r="N47" s="138" t="s">
        <v>128</v>
      </c>
      <c r="O47" s="577">
        <f>'Time Based'!H21</f>
        <v>0</v>
      </c>
    </row>
    <row r="48" spans="1:16" ht="15.6" customHeight="1" x14ac:dyDescent="0.2">
      <c r="A48" s="60" t="s">
        <v>265</v>
      </c>
      <c r="B48" s="99"/>
      <c r="C48" s="99"/>
      <c r="D48" s="99"/>
      <c r="E48" s="99"/>
      <c r="F48" s="99"/>
      <c r="G48" s="99"/>
      <c r="H48" s="134" t="s">
        <v>268</v>
      </c>
      <c r="J48" s="133"/>
      <c r="K48" s="137" t="s">
        <v>7</v>
      </c>
      <c r="L48" s="99"/>
      <c r="M48" s="137" t="s">
        <v>135</v>
      </c>
      <c r="N48" s="138" t="s">
        <v>128</v>
      </c>
      <c r="O48" s="577">
        <f>'Travelling &amp; Subsistance'!I17</f>
        <v>0</v>
      </c>
    </row>
    <row r="49" spans="1:15" ht="15.75" thickBot="1" x14ac:dyDescent="0.25">
      <c r="A49" s="60" t="s">
        <v>267</v>
      </c>
      <c r="B49" s="99"/>
      <c r="C49" s="99"/>
      <c r="D49" s="99"/>
      <c r="E49" s="99"/>
      <c r="F49" s="99"/>
      <c r="G49" s="99"/>
      <c r="H49" s="134" t="s">
        <v>269</v>
      </c>
      <c r="J49" s="133"/>
      <c r="K49" s="140" t="s">
        <v>7</v>
      </c>
      <c r="L49" s="122"/>
      <c r="M49" s="140" t="s">
        <v>135</v>
      </c>
      <c r="N49" s="141" t="s">
        <v>128</v>
      </c>
      <c r="O49" s="580">
        <f>'Time Based'!H41</f>
        <v>0</v>
      </c>
    </row>
    <row r="50" spans="1:15" ht="15.75" thickBot="1" x14ac:dyDescent="0.25">
      <c r="A50" s="62"/>
      <c r="B50" s="142"/>
      <c r="C50" s="142"/>
      <c r="D50" s="111"/>
      <c r="E50" s="111"/>
      <c r="F50" s="111"/>
      <c r="G50" s="111"/>
      <c r="H50" s="143"/>
      <c r="I50" s="144"/>
      <c r="J50" s="145"/>
      <c r="K50" s="179" t="s">
        <v>34</v>
      </c>
      <c r="L50" s="111"/>
      <c r="M50" s="111"/>
      <c r="N50" s="146"/>
      <c r="O50" s="579">
        <f>SUM(O47:O49)</f>
        <v>0</v>
      </c>
    </row>
    <row r="51" spans="1:15" ht="17.25" customHeight="1" thickTop="1" x14ac:dyDescent="0.2">
      <c r="A51" s="191" t="s">
        <v>169</v>
      </c>
      <c r="B51" s="99"/>
      <c r="C51" s="99"/>
      <c r="D51" s="99"/>
      <c r="E51" s="99"/>
      <c r="F51" s="99"/>
      <c r="G51" s="99"/>
      <c r="H51" s="99"/>
      <c r="I51" s="99"/>
      <c r="J51" s="99"/>
      <c r="K51" s="99"/>
      <c r="L51" s="99"/>
      <c r="M51" s="147"/>
      <c r="N51" s="139"/>
      <c r="O51" s="577"/>
    </row>
    <row r="52" spans="1:15" x14ac:dyDescent="0.2">
      <c r="A52" s="60" t="s">
        <v>156</v>
      </c>
      <c r="B52" s="99"/>
      <c r="C52" s="99"/>
      <c r="D52" s="99"/>
      <c r="E52" s="99"/>
      <c r="F52" s="99"/>
      <c r="G52" s="99"/>
      <c r="H52" s="99"/>
      <c r="I52" s="99"/>
      <c r="J52" s="99"/>
      <c r="K52" s="134"/>
      <c r="L52" s="99"/>
      <c r="M52" s="72"/>
      <c r="N52" s="72"/>
      <c r="O52" s="583">
        <f>'Travelling &amp; Subsistance'!I60</f>
        <v>0</v>
      </c>
    </row>
    <row r="53" spans="1:15" x14ac:dyDescent="0.2">
      <c r="A53" s="60" t="s">
        <v>106</v>
      </c>
      <c r="B53" s="99"/>
      <c r="C53" s="99"/>
      <c r="D53" s="99"/>
      <c r="E53" s="99"/>
      <c r="F53" s="99"/>
      <c r="G53" s="99"/>
      <c r="H53" s="99"/>
      <c r="I53" s="99"/>
      <c r="J53" s="99"/>
      <c r="K53" s="134"/>
      <c r="L53" s="99"/>
      <c r="M53" s="72"/>
      <c r="N53" s="72"/>
      <c r="O53" s="583">
        <f>'Typing, Duplicating, &amp; Printing'!I59</f>
        <v>0</v>
      </c>
    </row>
    <row r="54" spans="1:15" ht="15.75" thickBot="1" x14ac:dyDescent="0.25">
      <c r="A54" s="60" t="s">
        <v>107</v>
      </c>
      <c r="B54" s="99"/>
      <c r="C54" s="99"/>
      <c r="D54" s="99"/>
      <c r="E54" s="99"/>
      <c r="F54" s="99"/>
      <c r="G54" s="99"/>
      <c r="H54" s="99"/>
      <c r="I54" s="99"/>
      <c r="J54" s="99"/>
      <c r="K54" s="134"/>
      <c r="L54" s="99"/>
      <c r="M54" s="72"/>
      <c r="N54" s="72"/>
      <c r="O54" s="584">
        <f>'Site staff &amp; Other'!H59</f>
        <v>0</v>
      </c>
    </row>
    <row r="55" spans="1:15" ht="16.5" thickBot="1" x14ac:dyDescent="0.25">
      <c r="A55" s="62"/>
      <c r="B55" s="111"/>
      <c r="C55" s="111"/>
      <c r="D55" s="111"/>
      <c r="E55" s="111"/>
      <c r="F55" s="111"/>
      <c r="G55" s="180"/>
      <c r="H55" s="243"/>
      <c r="I55" s="178" t="s">
        <v>167</v>
      </c>
      <c r="J55" s="111"/>
      <c r="K55" s="150"/>
      <c r="L55" s="181"/>
      <c r="M55" s="172"/>
      <c r="N55" s="54"/>
      <c r="O55" s="585">
        <f>SUM(O52:O54)</f>
        <v>0</v>
      </c>
    </row>
    <row r="56" spans="1:15" ht="15.75" thickTop="1" x14ac:dyDescent="0.2">
      <c r="A56" s="151"/>
      <c r="B56" s="152"/>
      <c r="C56" s="152"/>
      <c r="D56" s="99"/>
      <c r="E56" s="99"/>
      <c r="F56" s="99"/>
      <c r="G56" s="99"/>
      <c r="H56" s="99"/>
      <c r="I56" s="153" t="s">
        <v>25</v>
      </c>
      <c r="J56" s="99"/>
      <c r="K56" s="99" t="s">
        <v>124</v>
      </c>
      <c r="L56" s="99"/>
      <c r="M56" s="99"/>
      <c r="N56" s="99"/>
      <c r="O56" s="577">
        <f>O45+O50+O55</f>
        <v>0</v>
      </c>
    </row>
    <row r="57" spans="1:15" x14ac:dyDescent="0.2">
      <c r="A57" s="60"/>
      <c r="B57" s="99"/>
      <c r="C57" s="99"/>
      <c r="D57" s="99"/>
      <c r="E57" s="99"/>
      <c r="F57" s="99"/>
      <c r="G57" s="72"/>
      <c r="H57" s="72"/>
      <c r="I57" s="153" t="s">
        <v>127</v>
      </c>
      <c r="J57" s="72"/>
      <c r="K57" s="72"/>
      <c r="L57" s="99"/>
      <c r="M57" s="99"/>
      <c r="N57" s="99"/>
      <c r="O57" s="586">
        <f>ROUND('Previous Claims'!K42,2)</f>
        <v>0</v>
      </c>
    </row>
    <row r="58" spans="1:15" ht="15.75" thickBot="1" x14ac:dyDescent="0.25">
      <c r="A58" s="60"/>
      <c r="B58" s="99"/>
      <c r="C58" s="111"/>
      <c r="D58" s="99"/>
      <c r="E58" s="99"/>
      <c r="F58" s="99"/>
      <c r="G58" s="154"/>
      <c r="H58" s="101"/>
      <c r="I58" s="1165" t="str">
        <f>IF($O$56&lt;$O$57,"OVERPAID BY (Ecl Tax)",IF($O$56&gt;$O$57,"FEES NOW DUE EXCLUDING VAT &amp; NON TAXABLE AMOUNT",""))</f>
        <v/>
      </c>
      <c r="J58" s="1166"/>
      <c r="K58" s="1166"/>
      <c r="L58" s="1166"/>
      <c r="M58" s="1166"/>
      <c r="N58" s="1166"/>
      <c r="O58" s="587">
        <f>O56-O57</f>
        <v>0</v>
      </c>
    </row>
    <row r="59" spans="1:15" ht="15.75" thickTop="1" x14ac:dyDescent="0.2">
      <c r="A59" s="151"/>
      <c r="B59" s="152"/>
      <c r="C59" s="99"/>
      <c r="D59" s="152" t="s">
        <v>0</v>
      </c>
      <c r="E59" s="152"/>
      <c r="F59" s="152"/>
      <c r="G59" s="155"/>
      <c r="H59" s="156">
        <v>0.14000000000000001</v>
      </c>
      <c r="I59" s="152" t="s">
        <v>24</v>
      </c>
      <c r="J59" s="72"/>
      <c r="K59" s="157">
        <f>IF('Input Data'!C13="none",0,O58)</f>
        <v>0</v>
      </c>
      <c r="L59" s="152"/>
      <c r="M59" s="152"/>
      <c r="N59" s="152"/>
      <c r="O59" s="588">
        <f>IF('Input Data'!D13="none",0,H59*K59)</f>
        <v>0</v>
      </c>
    </row>
    <row r="60" spans="1:15" x14ac:dyDescent="0.2">
      <c r="A60" s="60"/>
      <c r="B60" s="99"/>
      <c r="C60" s="99"/>
      <c r="D60" s="154"/>
      <c r="E60" s="154"/>
      <c r="F60" s="154"/>
      <c r="G60" s="134"/>
      <c r="H60" s="158"/>
      <c r="I60" s="107"/>
      <c r="J60" s="159" t="s">
        <v>159</v>
      </c>
      <c r="K60" s="87"/>
      <c r="L60" s="160"/>
      <c r="M60" s="161"/>
      <c r="N60" s="162"/>
      <c r="O60" s="589">
        <f>'Non Taxable'!I20</f>
        <v>0</v>
      </c>
    </row>
    <row r="61" spans="1:15" ht="15.75" thickBot="1" x14ac:dyDescent="0.25">
      <c r="A61" s="163"/>
      <c r="B61" s="135"/>
      <c r="C61" s="135"/>
      <c r="D61" s="135"/>
      <c r="E61" s="135"/>
      <c r="F61" s="135"/>
      <c r="G61" s="135"/>
      <c r="H61" s="164"/>
      <c r="I61" s="1165" t="str">
        <f>IF($O$56&lt;$O$57,"AMOUNT TO BE RECOVERED (Incl VAT)",IF($O$56&gt;$O$57,"FEES NOW DUE INCLUDING VAT &amp; NON TAXABLE AMOUNT",""))</f>
        <v/>
      </c>
      <c r="J61" s="1166"/>
      <c r="K61" s="1166"/>
      <c r="L61" s="1166"/>
      <c r="M61" s="1166"/>
      <c r="N61" s="1166"/>
      <c r="O61" s="587">
        <f>O58+O59+O60</f>
        <v>0</v>
      </c>
    </row>
    <row r="62" spans="1:15" ht="15.75" thickTop="1" x14ac:dyDescent="0.2">
      <c r="A62" s="467"/>
      <c r="B62" s="468"/>
      <c r="C62" s="468"/>
      <c r="D62" s="468"/>
      <c r="E62" s="468"/>
      <c r="F62" s="468"/>
      <c r="G62" s="468"/>
      <c r="H62" s="468"/>
      <c r="I62" s="468"/>
      <c r="J62" s="468"/>
      <c r="K62" s="468"/>
      <c r="L62" s="468"/>
      <c r="M62" s="468"/>
      <c r="N62" s="468"/>
      <c r="O62" s="469"/>
    </row>
    <row r="63" spans="1:15" x14ac:dyDescent="0.2">
      <c r="A63" s="470" t="s">
        <v>28</v>
      </c>
      <c r="B63" s="471"/>
      <c r="C63" s="472"/>
      <c r="D63" s="472"/>
      <c r="E63" s="472"/>
      <c r="F63" s="472"/>
      <c r="G63" s="472"/>
      <c r="H63" s="472"/>
      <c r="I63" s="473" t="s">
        <v>9</v>
      </c>
      <c r="J63" s="472"/>
      <c r="K63" s="471"/>
      <c r="L63" s="472"/>
      <c r="M63" s="472"/>
      <c r="N63" s="472"/>
      <c r="O63" s="474"/>
    </row>
    <row r="64" spans="1:15" x14ac:dyDescent="0.2">
      <c r="A64" s="470" t="s">
        <v>138</v>
      </c>
      <c r="B64" s="472"/>
      <c r="C64" s="472"/>
      <c r="D64" s="472"/>
      <c r="E64" s="472"/>
      <c r="F64" s="472"/>
      <c r="G64" s="472"/>
      <c r="H64" s="472"/>
      <c r="I64" s="472"/>
      <c r="J64" s="472"/>
      <c r="K64" s="472"/>
      <c r="L64" s="472"/>
      <c r="M64" s="472"/>
      <c r="N64" s="472"/>
      <c r="O64" s="474"/>
    </row>
    <row r="65" spans="1:15" ht="18.75" customHeight="1" x14ac:dyDescent="0.2">
      <c r="A65" s="470" t="s">
        <v>26</v>
      </c>
      <c r="B65" s="475"/>
      <c r="C65" s="475"/>
      <c r="D65" s="475"/>
      <c r="E65" s="475"/>
      <c r="F65" s="475"/>
      <c r="G65" s="475"/>
      <c r="H65" s="475"/>
      <c r="I65" s="475"/>
      <c r="J65" s="471"/>
      <c r="K65" s="471"/>
      <c r="L65" s="471"/>
      <c r="M65" s="471"/>
      <c r="N65" s="471"/>
      <c r="O65" s="476"/>
    </row>
    <row r="66" spans="1:15" ht="20.100000000000001" customHeight="1" x14ac:dyDescent="0.2">
      <c r="A66" s="477"/>
      <c r="B66" s="478"/>
      <c r="C66" s="478"/>
      <c r="D66" s="478"/>
      <c r="E66" s="478"/>
      <c r="F66" s="478"/>
      <c r="G66" s="478"/>
      <c r="H66" s="478"/>
      <c r="I66" s="478"/>
      <c r="J66" s="478"/>
      <c r="K66" s="478"/>
      <c r="L66" s="478"/>
      <c r="M66" s="478"/>
      <c r="N66" s="478"/>
      <c r="O66" s="479"/>
    </row>
    <row r="67" spans="1:15" ht="20.100000000000001" customHeight="1" x14ac:dyDescent="0.2">
      <c r="A67" s="477"/>
      <c r="B67" s="471"/>
      <c r="C67" s="471"/>
      <c r="D67" s="471"/>
      <c r="E67" s="471"/>
      <c r="F67" s="471"/>
      <c r="G67" s="471"/>
      <c r="H67" s="471"/>
      <c r="I67" s="471"/>
      <c r="J67" s="471"/>
      <c r="K67" s="471"/>
      <c r="L67" s="471"/>
      <c r="M67" s="471"/>
      <c r="N67" s="471"/>
      <c r="O67" s="476"/>
    </row>
    <row r="68" spans="1:15" ht="20.100000000000001" customHeight="1" x14ac:dyDescent="0.2">
      <c r="A68" s="470" t="s">
        <v>144</v>
      </c>
      <c r="B68" s="480"/>
      <c r="C68" s="480"/>
      <c r="D68" s="480"/>
      <c r="E68" s="480"/>
      <c r="F68" s="480"/>
      <c r="G68" s="480"/>
      <c r="H68" s="480"/>
      <c r="I68" s="481" t="s">
        <v>30</v>
      </c>
      <c r="J68" s="480"/>
      <c r="K68" s="480"/>
      <c r="L68" s="482"/>
      <c r="M68" s="482"/>
      <c r="N68" s="480"/>
      <c r="O68" s="483"/>
    </row>
    <row r="69" spans="1:15" ht="21" customHeight="1" thickBot="1" x14ac:dyDescent="0.25">
      <c r="A69" s="484"/>
      <c r="B69" s="485" t="s">
        <v>31</v>
      </c>
      <c r="C69" s="1158">
        <f>'Input Data'!D10</f>
        <v>0</v>
      </c>
      <c r="D69" s="1158"/>
      <c r="E69" s="1158"/>
      <c r="F69" s="1158"/>
      <c r="G69" s="1158"/>
      <c r="H69" s="1158"/>
      <c r="I69" s="1158"/>
      <c r="J69" s="1158"/>
      <c r="K69" s="1158"/>
      <c r="L69" s="485"/>
      <c r="M69" s="485"/>
      <c r="N69" s="485"/>
      <c r="O69" s="486"/>
    </row>
    <row r="70" spans="1:15" ht="15.75" thickTop="1" x14ac:dyDescent="0.2"/>
  </sheetData>
  <sheetProtection password="CD4C" sheet="1" objects="1" scenarios="1" formatCells="0" formatColumns="0" formatRows="0"/>
  <mergeCells count="35">
    <mergeCell ref="C69:K69"/>
    <mergeCell ref="J15:N15"/>
    <mergeCell ref="I58:N58"/>
    <mergeCell ref="C8:G8"/>
    <mergeCell ref="C9:G9"/>
    <mergeCell ref="L11:O11"/>
    <mergeCell ref="L12:N12"/>
    <mergeCell ref="M14:O14"/>
    <mergeCell ref="L13:M13"/>
    <mergeCell ref="I61:N61"/>
    <mergeCell ref="C14:G14"/>
    <mergeCell ref="A21:E22"/>
    <mergeCell ref="A15:G15"/>
    <mergeCell ref="A41:C42"/>
    <mergeCell ref="A30:D31"/>
    <mergeCell ref="A27:D28"/>
    <mergeCell ref="A33:D34"/>
    <mergeCell ref="L8:N8"/>
    <mergeCell ref="A38:C39"/>
    <mergeCell ref="A24:D25"/>
    <mergeCell ref="C10:G10"/>
    <mergeCell ref="C11:G11"/>
    <mergeCell ref="C12:G12"/>
    <mergeCell ref="C13:G13"/>
    <mergeCell ref="A8:B8"/>
    <mergeCell ref="J12:K12"/>
    <mergeCell ref="M7:N7"/>
    <mergeCell ref="B7:I7"/>
    <mergeCell ref="D1:G1"/>
    <mergeCell ref="I1:O1"/>
    <mergeCell ref="F2:H3"/>
    <mergeCell ref="I2:O2"/>
    <mergeCell ref="B5:M5"/>
    <mergeCell ref="B6:M6"/>
    <mergeCell ref="B4:M4"/>
  </mergeCells>
  <phoneticPr fontId="49" type="noConversion"/>
  <printOptions horizontalCentered="1"/>
  <pageMargins left="0.55118110236220474" right="0.55118110236220474" top="0.78740157480314965" bottom="0.78740157480314965" header="0.51181102362204722" footer="0.51181102362204722"/>
  <pageSetup paperSize="9" scale="60" orientation="portrait" r:id="rId1"/>
  <headerFooter alignWithMargins="0">
    <oddFooter>&amp;L&amp;8&amp;F &amp;C&amp;8&amp;A&amp;R&amp;8PRINT DATE: 
&amp;D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F34"/>
  <sheetViews>
    <sheetView topLeftCell="A4" zoomScaleNormal="100" workbookViewId="0">
      <selection activeCell="F15" sqref="F15"/>
    </sheetView>
  </sheetViews>
  <sheetFormatPr defaultRowHeight="15" x14ac:dyDescent="0.2"/>
  <cols>
    <col min="1" max="1" width="13.33203125" customWidth="1"/>
    <col min="2" max="2" width="13" customWidth="1"/>
    <col min="3" max="3" width="11.6640625" customWidth="1"/>
    <col min="4" max="4" width="10.33203125" customWidth="1"/>
    <col min="5" max="5" width="6.6640625" customWidth="1"/>
    <col min="7" max="7" width="11.6640625" customWidth="1"/>
    <col min="9" max="9" width="2.5546875" customWidth="1"/>
  </cols>
  <sheetData>
    <row r="1" spans="1:6" ht="19.5" x14ac:dyDescent="0.3">
      <c r="A1" s="12" t="s">
        <v>141</v>
      </c>
      <c r="B1" s="10"/>
      <c r="C1" s="9"/>
      <c r="D1" s="11"/>
    </row>
    <row r="2" spans="1:6" ht="16.5" thickBot="1" x14ac:dyDescent="0.3">
      <c r="A2" s="24" t="s">
        <v>146</v>
      </c>
      <c r="B2" s="21" t="s">
        <v>161</v>
      </c>
      <c r="C2" s="20"/>
      <c r="D2" s="22"/>
      <c r="E2" s="7"/>
    </row>
    <row r="3" spans="1:6" x14ac:dyDescent="0.2">
      <c r="A3" s="47">
        <v>0</v>
      </c>
      <c r="B3" s="48">
        <v>250000</v>
      </c>
      <c r="C3" s="49">
        <v>0</v>
      </c>
      <c r="D3" s="50">
        <v>0.125</v>
      </c>
      <c r="E3" s="14"/>
    </row>
    <row r="4" spans="1:6" x14ac:dyDescent="0.2">
      <c r="A4" s="33">
        <v>250000</v>
      </c>
      <c r="B4" s="34">
        <v>800000</v>
      </c>
      <c r="C4" s="34">
        <v>31250</v>
      </c>
      <c r="D4" s="51">
        <v>0.125</v>
      </c>
      <c r="E4" s="14"/>
    </row>
    <row r="5" spans="1:6" x14ac:dyDescent="0.2">
      <c r="A5" s="35">
        <f>B4</f>
        <v>800000</v>
      </c>
      <c r="B5" s="36">
        <v>3500000</v>
      </c>
      <c r="C5" s="36">
        <v>100000</v>
      </c>
      <c r="D5" s="43">
        <v>0.1</v>
      </c>
      <c r="E5" s="14"/>
    </row>
    <row r="6" spans="1:6" x14ac:dyDescent="0.2">
      <c r="A6" s="35">
        <f>B5</f>
        <v>3500000</v>
      </c>
      <c r="B6" s="36">
        <v>10000000</v>
      </c>
      <c r="C6" s="36">
        <v>370000</v>
      </c>
      <c r="D6" s="43">
        <v>0.08</v>
      </c>
      <c r="E6" s="14"/>
    </row>
    <row r="7" spans="1:6" x14ac:dyDescent="0.2">
      <c r="A7" s="35">
        <f>B6</f>
        <v>10000000</v>
      </c>
      <c r="B7" s="36">
        <v>22000000</v>
      </c>
      <c r="C7" s="36">
        <v>890000</v>
      </c>
      <c r="D7" s="43">
        <v>7.0000000000000007E-2</v>
      </c>
      <c r="E7" s="14"/>
    </row>
    <row r="8" spans="1:6" x14ac:dyDescent="0.2">
      <c r="A8" s="35">
        <f>B7</f>
        <v>22000000</v>
      </c>
      <c r="B8" s="36">
        <v>40000000</v>
      </c>
      <c r="C8" s="36">
        <v>1730000</v>
      </c>
      <c r="D8" s="43">
        <v>0.06</v>
      </c>
      <c r="E8" s="14"/>
      <c r="F8" s="14"/>
    </row>
    <row r="9" spans="1:6" ht="15.75" thickBot="1" x14ac:dyDescent="0.25">
      <c r="A9" s="37">
        <f>B8</f>
        <v>40000000</v>
      </c>
      <c r="B9" s="38">
        <v>100000000</v>
      </c>
      <c r="C9" s="38">
        <v>2810000</v>
      </c>
      <c r="D9" s="44">
        <v>5.5E-2</v>
      </c>
      <c r="E9" s="14"/>
      <c r="F9" s="14"/>
    </row>
    <row r="10" spans="1:6" ht="15.75" customHeight="1" x14ac:dyDescent="0.2">
      <c r="A10" s="15"/>
      <c r="B10" s="16"/>
      <c r="C10" s="15"/>
      <c r="D10" s="17"/>
      <c r="E10" s="14"/>
      <c r="F10" s="14"/>
    </row>
    <row r="11" spans="1:6" x14ac:dyDescent="0.2">
      <c r="A11" s="15"/>
      <c r="B11" s="16"/>
      <c r="C11" s="15"/>
      <c r="D11" s="17"/>
      <c r="E11" s="14"/>
      <c r="F11" s="14"/>
    </row>
    <row r="12" spans="1:6" ht="16.5" thickBot="1" x14ac:dyDescent="0.3">
      <c r="A12" s="23" t="s">
        <v>147</v>
      </c>
      <c r="B12" s="18" t="s">
        <v>162</v>
      </c>
      <c r="C12" s="52"/>
      <c r="D12" s="19"/>
      <c r="E12" s="7"/>
      <c r="F12" s="14"/>
    </row>
    <row r="13" spans="1:6" x14ac:dyDescent="0.2">
      <c r="A13" s="487">
        <f>1*0</f>
        <v>0</v>
      </c>
      <c r="B13" s="488">
        <v>250000</v>
      </c>
      <c r="C13" s="489">
        <f>1*0</f>
        <v>0</v>
      </c>
      <c r="D13" s="490">
        <v>0.15</v>
      </c>
      <c r="E13" s="14"/>
      <c r="F13" s="14"/>
    </row>
    <row r="14" spans="1:6" x14ac:dyDescent="0.2">
      <c r="A14" s="33">
        <v>250000</v>
      </c>
      <c r="B14" s="39">
        <v>700000</v>
      </c>
      <c r="C14" s="34">
        <v>37500</v>
      </c>
      <c r="D14" s="53">
        <v>0.15</v>
      </c>
      <c r="E14" s="14"/>
      <c r="F14" s="14"/>
    </row>
    <row r="15" spans="1:6" x14ac:dyDescent="0.2">
      <c r="A15" s="35">
        <f>B14</f>
        <v>700000</v>
      </c>
      <c r="B15" s="36">
        <v>5000000</v>
      </c>
      <c r="C15" s="36">
        <v>105000</v>
      </c>
      <c r="D15" s="45">
        <v>0.125</v>
      </c>
      <c r="E15" s="14"/>
      <c r="F15" s="14"/>
    </row>
    <row r="16" spans="1:6" x14ac:dyDescent="0.2">
      <c r="A16" s="35">
        <f>B15</f>
        <v>5000000</v>
      </c>
      <c r="B16" s="36">
        <v>10000000</v>
      </c>
      <c r="C16" s="36">
        <v>642500</v>
      </c>
      <c r="D16" s="45">
        <v>0.105</v>
      </c>
      <c r="E16" s="14"/>
      <c r="F16" s="14"/>
    </row>
    <row r="17" spans="1:6" x14ac:dyDescent="0.2">
      <c r="A17" s="35">
        <f>B16</f>
        <v>10000000</v>
      </c>
      <c r="B17" s="36">
        <v>20000000</v>
      </c>
      <c r="C17" s="36">
        <v>1167500</v>
      </c>
      <c r="D17" s="45">
        <v>9.5000000000000001E-2</v>
      </c>
      <c r="E17" s="14"/>
      <c r="F17" s="14"/>
    </row>
    <row r="18" spans="1:6" x14ac:dyDescent="0.2">
      <c r="A18" s="35">
        <f>B17</f>
        <v>20000000</v>
      </c>
      <c r="B18" s="40">
        <v>60000000</v>
      </c>
      <c r="C18" s="36">
        <v>2117500</v>
      </c>
      <c r="D18" s="45">
        <v>0.09</v>
      </c>
      <c r="E18" s="14"/>
      <c r="F18" s="14"/>
    </row>
    <row r="19" spans="1:6" ht="15.75" thickBot="1" x14ac:dyDescent="0.25">
      <c r="A19" s="41">
        <f>B18</f>
        <v>60000000</v>
      </c>
      <c r="B19" s="38">
        <v>100000000</v>
      </c>
      <c r="C19" s="42">
        <v>5717500</v>
      </c>
      <c r="D19" s="46">
        <v>8.5000000000000006E-2</v>
      </c>
      <c r="E19" s="14"/>
      <c r="F19" s="14"/>
    </row>
    <row r="20" spans="1:6" x14ac:dyDescent="0.2">
      <c r="A20" s="13"/>
      <c r="B20" s="13"/>
      <c r="C20" s="13"/>
      <c r="D20" s="13"/>
      <c r="E20" s="14"/>
      <c r="F20" s="14"/>
    </row>
    <row r="21" spans="1:6" ht="16.5" thickBot="1" x14ac:dyDescent="0.3">
      <c r="A21" s="515" t="s">
        <v>286</v>
      </c>
      <c r="B21" s="516"/>
      <c r="C21" s="516"/>
      <c r="D21" s="516"/>
      <c r="E21" s="516"/>
      <c r="F21" s="516"/>
    </row>
    <row r="22" spans="1:6" ht="25.5" x14ac:dyDescent="0.2">
      <c r="A22" s="517" t="s">
        <v>287</v>
      </c>
      <c r="B22" s="518" t="s">
        <v>288</v>
      </c>
      <c r="C22" s="519" t="s">
        <v>289</v>
      </c>
      <c r="D22" s="520"/>
      <c r="E22" s="521" t="s">
        <v>290</v>
      </c>
      <c r="F22" s="522" t="s">
        <v>291</v>
      </c>
    </row>
    <row r="23" spans="1:6" x14ac:dyDescent="0.2">
      <c r="A23" s="523" t="s">
        <v>292</v>
      </c>
      <c r="B23" s="524" t="s">
        <v>293</v>
      </c>
      <c r="C23" s="525">
        <f>IF('Input Data'!$E$22&lt;1,0,20%)</f>
        <v>0.2</v>
      </c>
      <c r="D23" s="526" t="s">
        <v>27</v>
      </c>
      <c r="E23" s="527">
        <f>IF('Input Data'!$E$22=1,'Input Data'!$D$23,1)</f>
        <v>1</v>
      </c>
      <c r="F23" s="528">
        <f>C23*E23</f>
        <v>0.2</v>
      </c>
    </row>
    <row r="24" spans="1:6" ht="15.75" thickBot="1" x14ac:dyDescent="0.25">
      <c r="A24" s="529" t="s">
        <v>294</v>
      </c>
      <c r="B24" s="530" t="s">
        <v>295</v>
      </c>
      <c r="C24" s="531">
        <f>IF('Input Data'!$E$22&lt;2,0,40%)</f>
        <v>0</v>
      </c>
      <c r="D24" s="532" t="s">
        <v>27</v>
      </c>
      <c r="E24" s="533">
        <f>IF('Input Data'!$E$22=2,'Input Data'!$D$23,1)</f>
        <v>1</v>
      </c>
      <c r="F24" s="534">
        <f>C24*E24+F23</f>
        <v>0.2</v>
      </c>
    </row>
    <row r="25" spans="1:6" x14ac:dyDescent="0.2">
      <c r="A25" s="535"/>
      <c r="B25" s="536"/>
      <c r="C25" s="537"/>
      <c r="D25" s="535"/>
      <c r="E25" s="538"/>
      <c r="F25" s="539"/>
    </row>
    <row r="26" spans="1:6" x14ac:dyDescent="0.2">
      <c r="A26" s="14"/>
      <c r="C26" s="540">
        <v>0.2</v>
      </c>
    </row>
    <row r="27" spans="1:6" x14ac:dyDescent="0.2">
      <c r="A27" s="14"/>
      <c r="C27" s="540">
        <v>0.4</v>
      </c>
    </row>
    <row r="28" spans="1:6" x14ac:dyDescent="0.2">
      <c r="E28" s="14"/>
      <c r="F28" s="14"/>
    </row>
    <row r="29" spans="1:6" x14ac:dyDescent="0.2">
      <c r="E29" s="14"/>
      <c r="F29" s="14"/>
    </row>
    <row r="30" spans="1:6" x14ac:dyDescent="0.2">
      <c r="E30" s="14"/>
      <c r="F30" s="14"/>
    </row>
    <row r="31" spans="1:6" x14ac:dyDescent="0.2">
      <c r="E31" s="14"/>
      <c r="F31" s="14"/>
    </row>
    <row r="32" spans="1:6" x14ac:dyDescent="0.2">
      <c r="E32" s="14"/>
      <c r="F32" s="14"/>
    </row>
    <row r="33" spans="5:6" x14ac:dyDescent="0.2">
      <c r="E33" s="14"/>
      <c r="F33" s="14"/>
    </row>
    <row r="34" spans="5:6" x14ac:dyDescent="0.2">
      <c r="E34" s="14"/>
      <c r="F34" s="14"/>
    </row>
  </sheetData>
  <sheetProtection password="CD4C" sheet="1" objects="1" scenarios="1" formatCells="0" formatColumns="0" formatRows="0"/>
  <phoneticPr fontId="49" type="noConversion"/>
  <pageMargins left="0.75" right="0.75" top="1" bottom="1" header="0.5" footer="0.5"/>
  <pageSetup paperSize="9"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34"/>
  </sheetPr>
  <dimension ref="A1:M43"/>
  <sheetViews>
    <sheetView zoomScale="75" workbookViewId="0">
      <selection activeCell="D2" sqref="D2"/>
    </sheetView>
  </sheetViews>
  <sheetFormatPr defaultRowHeight="15" x14ac:dyDescent="0.2"/>
  <cols>
    <col min="1" max="2" width="9.21875" customWidth="1"/>
    <col min="3" max="3" width="11.77734375" customWidth="1"/>
    <col min="4" max="4" width="11.6640625" customWidth="1"/>
    <col min="5" max="5" width="10" customWidth="1"/>
    <col min="6" max="6" width="11.77734375" customWidth="1"/>
    <col min="7" max="7" width="3.21875" customWidth="1"/>
    <col min="8" max="9" width="9.44140625" customWidth="1"/>
    <col min="10" max="10" width="11" customWidth="1"/>
    <col min="11" max="11" width="11.77734375" customWidth="1"/>
    <col min="13" max="13" width="11.6640625" customWidth="1"/>
  </cols>
  <sheetData>
    <row r="1" spans="1:13" ht="18.75" thickTop="1" x14ac:dyDescent="0.2">
      <c r="A1" s="978" t="s">
        <v>486</v>
      </c>
      <c r="B1" s="459"/>
      <c r="C1" s="393"/>
      <c r="D1" s="394"/>
      <c r="E1" s="395" t="s">
        <v>264</v>
      </c>
      <c r="F1" s="394"/>
      <c r="G1" s="394"/>
      <c r="H1" s="394"/>
      <c r="I1" s="394"/>
      <c r="J1" s="394"/>
      <c r="K1" s="394"/>
      <c r="L1" s="394"/>
      <c r="M1" s="396"/>
    </row>
    <row r="2" spans="1:13" x14ac:dyDescent="0.2">
      <c r="A2" s="1191" t="s">
        <v>256</v>
      </c>
      <c r="B2" s="1192"/>
      <c r="C2" s="1193"/>
      <c r="D2" s="975">
        <f>'Input Data'!$D$19</f>
        <v>0</v>
      </c>
      <c r="E2" s="397" t="s">
        <v>207</v>
      </c>
      <c r="F2" s="974">
        <f>'Input Data'!$D$5</f>
        <v>0</v>
      </c>
      <c r="G2" s="58"/>
      <c r="H2" s="1194" t="s">
        <v>126</v>
      </c>
      <c r="I2" s="1194"/>
      <c r="J2" s="1195"/>
      <c r="K2" s="383" t="str">
        <f>IF('Input Data'!D13&gt;0,"Y","N")</f>
        <v>N</v>
      </c>
      <c r="L2" s="250"/>
      <c r="M2" s="207"/>
    </row>
    <row r="3" spans="1:13" ht="15.75" thickBot="1" x14ac:dyDescent="0.25">
      <c r="A3" s="398"/>
      <c r="B3" s="399"/>
      <c r="C3" s="250"/>
      <c r="D3" s="250"/>
      <c r="E3" s="250"/>
      <c r="F3" s="250"/>
      <c r="G3" s="250"/>
      <c r="H3" s="399"/>
      <c r="I3" s="399"/>
      <c r="J3" s="400"/>
      <c r="K3" s="250"/>
      <c r="L3" s="250"/>
      <c r="M3" s="401"/>
    </row>
    <row r="4" spans="1:13" ht="65.25" thickTop="1" thickBot="1" x14ac:dyDescent="0.25">
      <c r="A4" s="384" t="s">
        <v>252</v>
      </c>
      <c r="B4" s="460" t="s">
        <v>9</v>
      </c>
      <c r="C4" s="495" t="s">
        <v>281</v>
      </c>
      <c r="D4" s="495" t="s">
        <v>282</v>
      </c>
      <c r="E4" s="385" t="s">
        <v>283</v>
      </c>
      <c r="F4" s="496" t="s">
        <v>284</v>
      </c>
      <c r="G4" s="72"/>
      <c r="H4" s="384" t="s">
        <v>252</v>
      </c>
      <c r="I4" s="460" t="s">
        <v>9</v>
      </c>
      <c r="J4" s="495" t="s">
        <v>281</v>
      </c>
      <c r="K4" s="495" t="s">
        <v>282</v>
      </c>
      <c r="L4" s="385" t="s">
        <v>283</v>
      </c>
      <c r="M4" s="496" t="s">
        <v>284</v>
      </c>
    </row>
    <row r="5" spans="1:13" ht="27" thickTop="1" thickBot="1" x14ac:dyDescent="0.25">
      <c r="A5" s="386" t="s">
        <v>253</v>
      </c>
      <c r="B5" s="463"/>
      <c r="C5" s="561">
        <v>0</v>
      </c>
      <c r="D5" s="562">
        <f>IF($K$2="Y",((C5-E5)/1.14),C5)</f>
        <v>0</v>
      </c>
      <c r="E5" s="561">
        <v>0</v>
      </c>
      <c r="F5" s="563">
        <f>SUM(D5:E5)</f>
        <v>0</v>
      </c>
      <c r="G5" s="68"/>
      <c r="H5" s="387" t="s">
        <v>254</v>
      </c>
      <c r="I5" s="462"/>
      <c r="J5" s="566">
        <f>C42</f>
        <v>0</v>
      </c>
      <c r="K5" s="567">
        <f>D42</f>
        <v>0</v>
      </c>
      <c r="L5" s="566">
        <f>E42</f>
        <v>0</v>
      </c>
      <c r="M5" s="568">
        <f>SUM(K5:L5)</f>
        <v>0</v>
      </c>
    </row>
    <row r="6" spans="1:13" x14ac:dyDescent="0.2">
      <c r="A6" s="388">
        <f t="shared" ref="A6:A41" si="0">A5+1</f>
        <v>2</v>
      </c>
      <c r="B6" s="464"/>
      <c r="C6" s="561">
        <v>0</v>
      </c>
      <c r="D6" s="562">
        <f t="shared" ref="D6:D41" si="1">IF($K$2="Y",((C6-E6)/1.14),C6)</f>
        <v>0</v>
      </c>
      <c r="E6" s="561">
        <v>0</v>
      </c>
      <c r="F6" s="563">
        <f t="shared" ref="F6:F41" si="2">SUM(D6:E6)</f>
        <v>0</v>
      </c>
      <c r="G6" s="68"/>
      <c r="H6" s="389" t="s">
        <v>255</v>
      </c>
      <c r="I6" s="463"/>
      <c r="J6" s="569">
        <v>0</v>
      </c>
      <c r="K6" s="562">
        <f t="shared" ref="K6:K41" si="3">IF($K$2="Y",((J6-L6)/1.14),J6)</f>
        <v>0</v>
      </c>
      <c r="L6" s="569">
        <v>0</v>
      </c>
      <c r="M6" s="570">
        <f t="shared" ref="M6:M41" si="4">SUM(K6:L6)</f>
        <v>0</v>
      </c>
    </row>
    <row r="7" spans="1:13" x14ac:dyDescent="0.2">
      <c r="A7" s="388">
        <f t="shared" si="0"/>
        <v>3</v>
      </c>
      <c r="B7" s="464"/>
      <c r="C7" s="561">
        <v>0</v>
      </c>
      <c r="D7" s="562">
        <f t="shared" si="1"/>
        <v>0</v>
      </c>
      <c r="E7" s="561">
        <v>0</v>
      </c>
      <c r="F7" s="563">
        <f t="shared" si="2"/>
        <v>0</v>
      </c>
      <c r="G7" s="68"/>
      <c r="H7" s="388">
        <f t="shared" ref="H7:H41" si="5">H6+1</f>
        <v>39</v>
      </c>
      <c r="I7" s="464"/>
      <c r="J7" s="561">
        <v>0</v>
      </c>
      <c r="K7" s="562">
        <f t="shared" si="3"/>
        <v>0</v>
      </c>
      <c r="L7" s="561">
        <v>0</v>
      </c>
      <c r="M7" s="563">
        <f t="shared" si="4"/>
        <v>0</v>
      </c>
    </row>
    <row r="8" spans="1:13" x14ac:dyDescent="0.2">
      <c r="A8" s="388">
        <f t="shared" si="0"/>
        <v>4</v>
      </c>
      <c r="B8" s="464"/>
      <c r="C8" s="561">
        <v>0</v>
      </c>
      <c r="D8" s="562">
        <f t="shared" si="1"/>
        <v>0</v>
      </c>
      <c r="E8" s="561">
        <v>0</v>
      </c>
      <c r="F8" s="563">
        <f t="shared" si="2"/>
        <v>0</v>
      </c>
      <c r="G8" s="68"/>
      <c r="H8" s="388">
        <f t="shared" si="5"/>
        <v>40</v>
      </c>
      <c r="I8" s="464"/>
      <c r="J8" s="561">
        <v>0</v>
      </c>
      <c r="K8" s="562">
        <f t="shared" si="3"/>
        <v>0</v>
      </c>
      <c r="L8" s="561">
        <v>0</v>
      </c>
      <c r="M8" s="563">
        <f t="shared" si="4"/>
        <v>0</v>
      </c>
    </row>
    <row r="9" spans="1:13" x14ac:dyDescent="0.2">
      <c r="A9" s="388">
        <f t="shared" si="0"/>
        <v>5</v>
      </c>
      <c r="B9" s="464"/>
      <c r="C9" s="561">
        <v>0</v>
      </c>
      <c r="D9" s="562">
        <f t="shared" si="1"/>
        <v>0</v>
      </c>
      <c r="E9" s="561">
        <v>0</v>
      </c>
      <c r="F9" s="563">
        <f t="shared" si="2"/>
        <v>0</v>
      </c>
      <c r="G9" s="68"/>
      <c r="H9" s="388">
        <f t="shared" si="5"/>
        <v>41</v>
      </c>
      <c r="I9" s="464"/>
      <c r="J9" s="561">
        <v>0</v>
      </c>
      <c r="K9" s="562">
        <f t="shared" si="3"/>
        <v>0</v>
      </c>
      <c r="L9" s="561">
        <v>0</v>
      </c>
      <c r="M9" s="563">
        <f t="shared" si="4"/>
        <v>0</v>
      </c>
    </row>
    <row r="10" spans="1:13" x14ac:dyDescent="0.2">
      <c r="A10" s="388">
        <f t="shared" si="0"/>
        <v>6</v>
      </c>
      <c r="B10" s="464"/>
      <c r="C10" s="561">
        <v>0</v>
      </c>
      <c r="D10" s="562">
        <f t="shared" si="1"/>
        <v>0</v>
      </c>
      <c r="E10" s="561">
        <v>0</v>
      </c>
      <c r="F10" s="563">
        <f t="shared" si="2"/>
        <v>0</v>
      </c>
      <c r="G10" s="68"/>
      <c r="H10" s="388">
        <f t="shared" si="5"/>
        <v>42</v>
      </c>
      <c r="I10" s="464"/>
      <c r="J10" s="561">
        <v>0</v>
      </c>
      <c r="K10" s="562">
        <f t="shared" si="3"/>
        <v>0</v>
      </c>
      <c r="L10" s="561">
        <v>0</v>
      </c>
      <c r="M10" s="563">
        <f t="shared" si="4"/>
        <v>0</v>
      </c>
    </row>
    <row r="11" spans="1:13" x14ac:dyDescent="0.2">
      <c r="A11" s="388">
        <f t="shared" si="0"/>
        <v>7</v>
      </c>
      <c r="B11" s="464"/>
      <c r="C11" s="561">
        <v>0</v>
      </c>
      <c r="D11" s="562">
        <f t="shared" si="1"/>
        <v>0</v>
      </c>
      <c r="E11" s="561">
        <v>0</v>
      </c>
      <c r="F11" s="563">
        <f t="shared" si="2"/>
        <v>0</v>
      </c>
      <c r="G11" s="68"/>
      <c r="H11" s="388">
        <f t="shared" si="5"/>
        <v>43</v>
      </c>
      <c r="I11" s="464"/>
      <c r="J11" s="561">
        <v>0</v>
      </c>
      <c r="K11" s="562">
        <f t="shared" si="3"/>
        <v>0</v>
      </c>
      <c r="L11" s="561">
        <v>0</v>
      </c>
      <c r="M11" s="563">
        <f t="shared" si="4"/>
        <v>0</v>
      </c>
    </row>
    <row r="12" spans="1:13" x14ac:dyDescent="0.2">
      <c r="A12" s="388">
        <f t="shared" si="0"/>
        <v>8</v>
      </c>
      <c r="B12" s="464"/>
      <c r="C12" s="561">
        <v>0</v>
      </c>
      <c r="D12" s="562">
        <f t="shared" si="1"/>
        <v>0</v>
      </c>
      <c r="E12" s="561">
        <v>0</v>
      </c>
      <c r="F12" s="563">
        <f t="shared" si="2"/>
        <v>0</v>
      </c>
      <c r="G12" s="68"/>
      <c r="H12" s="388">
        <f t="shared" si="5"/>
        <v>44</v>
      </c>
      <c r="I12" s="464"/>
      <c r="J12" s="561">
        <v>0</v>
      </c>
      <c r="K12" s="562">
        <f t="shared" si="3"/>
        <v>0</v>
      </c>
      <c r="L12" s="561">
        <v>0</v>
      </c>
      <c r="M12" s="563">
        <f t="shared" si="4"/>
        <v>0</v>
      </c>
    </row>
    <row r="13" spans="1:13" x14ac:dyDescent="0.2">
      <c r="A13" s="388">
        <f t="shared" si="0"/>
        <v>9</v>
      </c>
      <c r="B13" s="464"/>
      <c r="C13" s="561">
        <v>0</v>
      </c>
      <c r="D13" s="562">
        <f t="shared" si="1"/>
        <v>0</v>
      </c>
      <c r="E13" s="561">
        <v>0</v>
      </c>
      <c r="F13" s="563">
        <f t="shared" si="2"/>
        <v>0</v>
      </c>
      <c r="G13" s="68"/>
      <c r="H13" s="388">
        <f t="shared" si="5"/>
        <v>45</v>
      </c>
      <c r="I13" s="464"/>
      <c r="J13" s="561">
        <v>0</v>
      </c>
      <c r="K13" s="562">
        <f t="shared" si="3"/>
        <v>0</v>
      </c>
      <c r="L13" s="561">
        <v>0</v>
      </c>
      <c r="M13" s="563">
        <f t="shared" si="4"/>
        <v>0</v>
      </c>
    </row>
    <row r="14" spans="1:13" x14ac:dyDescent="0.2">
      <c r="A14" s="388">
        <f t="shared" si="0"/>
        <v>10</v>
      </c>
      <c r="B14" s="464"/>
      <c r="C14" s="561">
        <v>0</v>
      </c>
      <c r="D14" s="562">
        <f t="shared" si="1"/>
        <v>0</v>
      </c>
      <c r="E14" s="561">
        <v>0</v>
      </c>
      <c r="F14" s="563">
        <f t="shared" si="2"/>
        <v>0</v>
      </c>
      <c r="G14" s="68"/>
      <c r="H14" s="388">
        <f t="shared" si="5"/>
        <v>46</v>
      </c>
      <c r="I14" s="464"/>
      <c r="J14" s="561">
        <v>0</v>
      </c>
      <c r="K14" s="562">
        <f t="shared" si="3"/>
        <v>0</v>
      </c>
      <c r="L14" s="561">
        <v>0</v>
      </c>
      <c r="M14" s="563">
        <f t="shared" si="4"/>
        <v>0</v>
      </c>
    </row>
    <row r="15" spans="1:13" x14ac:dyDescent="0.2">
      <c r="A15" s="388">
        <f t="shared" si="0"/>
        <v>11</v>
      </c>
      <c r="B15" s="464"/>
      <c r="C15" s="561">
        <v>0</v>
      </c>
      <c r="D15" s="562">
        <f t="shared" si="1"/>
        <v>0</v>
      </c>
      <c r="E15" s="561">
        <v>0</v>
      </c>
      <c r="F15" s="563">
        <f t="shared" si="2"/>
        <v>0</v>
      </c>
      <c r="G15" s="68"/>
      <c r="H15" s="388">
        <f t="shared" si="5"/>
        <v>47</v>
      </c>
      <c r="I15" s="464"/>
      <c r="J15" s="561">
        <v>0</v>
      </c>
      <c r="K15" s="562">
        <f t="shared" si="3"/>
        <v>0</v>
      </c>
      <c r="L15" s="561">
        <v>0</v>
      </c>
      <c r="M15" s="563">
        <f t="shared" si="4"/>
        <v>0</v>
      </c>
    </row>
    <row r="16" spans="1:13" x14ac:dyDescent="0.2">
      <c r="A16" s="388">
        <f t="shared" si="0"/>
        <v>12</v>
      </c>
      <c r="B16" s="464"/>
      <c r="C16" s="561">
        <v>0</v>
      </c>
      <c r="D16" s="562">
        <f t="shared" si="1"/>
        <v>0</v>
      </c>
      <c r="E16" s="561">
        <v>0</v>
      </c>
      <c r="F16" s="563">
        <f t="shared" si="2"/>
        <v>0</v>
      </c>
      <c r="G16" s="68"/>
      <c r="H16" s="388">
        <f t="shared" si="5"/>
        <v>48</v>
      </c>
      <c r="I16" s="464"/>
      <c r="J16" s="561">
        <v>0</v>
      </c>
      <c r="K16" s="562">
        <f t="shared" si="3"/>
        <v>0</v>
      </c>
      <c r="L16" s="561">
        <v>0</v>
      </c>
      <c r="M16" s="563">
        <f t="shared" si="4"/>
        <v>0</v>
      </c>
    </row>
    <row r="17" spans="1:13" x14ac:dyDescent="0.2">
      <c r="A17" s="388">
        <f t="shared" si="0"/>
        <v>13</v>
      </c>
      <c r="B17" s="464"/>
      <c r="C17" s="561">
        <v>0</v>
      </c>
      <c r="D17" s="562">
        <f t="shared" si="1"/>
        <v>0</v>
      </c>
      <c r="E17" s="561">
        <v>0</v>
      </c>
      <c r="F17" s="563">
        <f t="shared" si="2"/>
        <v>0</v>
      </c>
      <c r="G17" s="68"/>
      <c r="H17" s="388">
        <f t="shared" si="5"/>
        <v>49</v>
      </c>
      <c r="I17" s="464"/>
      <c r="J17" s="561">
        <v>0</v>
      </c>
      <c r="K17" s="562">
        <f t="shared" si="3"/>
        <v>0</v>
      </c>
      <c r="L17" s="561">
        <v>0</v>
      </c>
      <c r="M17" s="563">
        <f t="shared" si="4"/>
        <v>0</v>
      </c>
    </row>
    <row r="18" spans="1:13" x14ac:dyDescent="0.2">
      <c r="A18" s="388">
        <f t="shared" si="0"/>
        <v>14</v>
      </c>
      <c r="B18" s="464"/>
      <c r="C18" s="561">
        <v>0</v>
      </c>
      <c r="D18" s="562">
        <f t="shared" si="1"/>
        <v>0</v>
      </c>
      <c r="E18" s="561">
        <v>0</v>
      </c>
      <c r="F18" s="563">
        <f t="shared" si="2"/>
        <v>0</v>
      </c>
      <c r="G18" s="68"/>
      <c r="H18" s="388">
        <f t="shared" si="5"/>
        <v>50</v>
      </c>
      <c r="I18" s="464"/>
      <c r="J18" s="561">
        <v>0</v>
      </c>
      <c r="K18" s="562">
        <f t="shared" si="3"/>
        <v>0</v>
      </c>
      <c r="L18" s="561">
        <v>0</v>
      </c>
      <c r="M18" s="563">
        <f t="shared" si="4"/>
        <v>0</v>
      </c>
    </row>
    <row r="19" spans="1:13" x14ac:dyDescent="0.2">
      <c r="A19" s="388">
        <f t="shared" si="0"/>
        <v>15</v>
      </c>
      <c r="B19" s="464"/>
      <c r="C19" s="561">
        <v>0</v>
      </c>
      <c r="D19" s="562">
        <f t="shared" si="1"/>
        <v>0</v>
      </c>
      <c r="E19" s="561">
        <v>0</v>
      </c>
      <c r="F19" s="563">
        <f t="shared" si="2"/>
        <v>0</v>
      </c>
      <c r="G19" s="68"/>
      <c r="H19" s="388">
        <f t="shared" si="5"/>
        <v>51</v>
      </c>
      <c r="I19" s="464"/>
      <c r="J19" s="561">
        <v>0</v>
      </c>
      <c r="K19" s="562">
        <f t="shared" si="3"/>
        <v>0</v>
      </c>
      <c r="L19" s="561">
        <v>0</v>
      </c>
      <c r="M19" s="563">
        <f t="shared" si="4"/>
        <v>0</v>
      </c>
    </row>
    <row r="20" spans="1:13" x14ac:dyDescent="0.2">
      <c r="A20" s="388">
        <f t="shared" si="0"/>
        <v>16</v>
      </c>
      <c r="B20" s="464"/>
      <c r="C20" s="561">
        <v>0</v>
      </c>
      <c r="D20" s="562">
        <f t="shared" si="1"/>
        <v>0</v>
      </c>
      <c r="E20" s="561">
        <v>0</v>
      </c>
      <c r="F20" s="563">
        <f t="shared" si="2"/>
        <v>0</v>
      </c>
      <c r="G20" s="68"/>
      <c r="H20" s="388">
        <f t="shared" si="5"/>
        <v>52</v>
      </c>
      <c r="I20" s="464"/>
      <c r="J20" s="561">
        <v>0</v>
      </c>
      <c r="K20" s="562">
        <f t="shared" si="3"/>
        <v>0</v>
      </c>
      <c r="L20" s="561">
        <v>0</v>
      </c>
      <c r="M20" s="563">
        <f t="shared" si="4"/>
        <v>0</v>
      </c>
    </row>
    <row r="21" spans="1:13" x14ac:dyDescent="0.2">
      <c r="A21" s="388">
        <f t="shared" si="0"/>
        <v>17</v>
      </c>
      <c r="B21" s="464"/>
      <c r="C21" s="561">
        <v>0</v>
      </c>
      <c r="D21" s="562">
        <f t="shared" si="1"/>
        <v>0</v>
      </c>
      <c r="E21" s="561">
        <v>0</v>
      </c>
      <c r="F21" s="563">
        <f t="shared" si="2"/>
        <v>0</v>
      </c>
      <c r="G21" s="390"/>
      <c r="H21" s="388">
        <f t="shared" si="5"/>
        <v>53</v>
      </c>
      <c r="I21" s="464"/>
      <c r="J21" s="561">
        <v>0</v>
      </c>
      <c r="K21" s="562">
        <f t="shared" si="3"/>
        <v>0</v>
      </c>
      <c r="L21" s="561">
        <v>0</v>
      </c>
      <c r="M21" s="563">
        <f t="shared" si="4"/>
        <v>0</v>
      </c>
    </row>
    <row r="22" spans="1:13" x14ac:dyDescent="0.2">
      <c r="A22" s="388">
        <f t="shared" si="0"/>
        <v>18</v>
      </c>
      <c r="B22" s="464"/>
      <c r="C22" s="561">
        <v>0</v>
      </c>
      <c r="D22" s="562">
        <f t="shared" si="1"/>
        <v>0</v>
      </c>
      <c r="E22" s="561">
        <v>0</v>
      </c>
      <c r="F22" s="563">
        <f t="shared" si="2"/>
        <v>0</v>
      </c>
      <c r="G22" s="390"/>
      <c r="H22" s="388">
        <f t="shared" si="5"/>
        <v>54</v>
      </c>
      <c r="I22" s="464"/>
      <c r="J22" s="561">
        <v>0</v>
      </c>
      <c r="K22" s="562">
        <f t="shared" si="3"/>
        <v>0</v>
      </c>
      <c r="L22" s="561">
        <v>0</v>
      </c>
      <c r="M22" s="563">
        <f t="shared" si="4"/>
        <v>0</v>
      </c>
    </row>
    <row r="23" spans="1:13" x14ac:dyDescent="0.2">
      <c r="A23" s="388">
        <f t="shared" si="0"/>
        <v>19</v>
      </c>
      <c r="B23" s="464"/>
      <c r="C23" s="561">
        <v>0</v>
      </c>
      <c r="D23" s="562">
        <f t="shared" si="1"/>
        <v>0</v>
      </c>
      <c r="E23" s="561">
        <v>0</v>
      </c>
      <c r="F23" s="563">
        <f t="shared" si="2"/>
        <v>0</v>
      </c>
      <c r="G23" s="390"/>
      <c r="H23" s="388">
        <f t="shared" si="5"/>
        <v>55</v>
      </c>
      <c r="I23" s="464"/>
      <c r="J23" s="561">
        <v>0</v>
      </c>
      <c r="K23" s="562">
        <f t="shared" si="3"/>
        <v>0</v>
      </c>
      <c r="L23" s="561">
        <v>0</v>
      </c>
      <c r="M23" s="563">
        <f t="shared" si="4"/>
        <v>0</v>
      </c>
    </row>
    <row r="24" spans="1:13" x14ac:dyDescent="0.2">
      <c r="A24" s="388">
        <f t="shared" si="0"/>
        <v>20</v>
      </c>
      <c r="B24" s="464"/>
      <c r="C24" s="561">
        <v>0</v>
      </c>
      <c r="D24" s="562">
        <f t="shared" si="1"/>
        <v>0</v>
      </c>
      <c r="E24" s="561">
        <v>0</v>
      </c>
      <c r="F24" s="563">
        <f t="shared" si="2"/>
        <v>0</v>
      </c>
      <c r="G24" s="68"/>
      <c r="H24" s="388">
        <f t="shared" si="5"/>
        <v>56</v>
      </c>
      <c r="I24" s="464"/>
      <c r="J24" s="561">
        <v>0</v>
      </c>
      <c r="K24" s="562">
        <f t="shared" si="3"/>
        <v>0</v>
      </c>
      <c r="L24" s="561">
        <v>0</v>
      </c>
      <c r="M24" s="563">
        <f t="shared" si="4"/>
        <v>0</v>
      </c>
    </row>
    <row r="25" spans="1:13" x14ac:dyDescent="0.2">
      <c r="A25" s="388">
        <f t="shared" si="0"/>
        <v>21</v>
      </c>
      <c r="B25" s="464"/>
      <c r="C25" s="561">
        <v>0</v>
      </c>
      <c r="D25" s="562">
        <f t="shared" si="1"/>
        <v>0</v>
      </c>
      <c r="E25" s="561">
        <v>0</v>
      </c>
      <c r="F25" s="563">
        <f t="shared" si="2"/>
        <v>0</v>
      </c>
      <c r="G25" s="68"/>
      <c r="H25" s="388">
        <f t="shared" si="5"/>
        <v>57</v>
      </c>
      <c r="I25" s="464"/>
      <c r="J25" s="561">
        <v>0</v>
      </c>
      <c r="K25" s="562">
        <f t="shared" si="3"/>
        <v>0</v>
      </c>
      <c r="L25" s="561">
        <v>0</v>
      </c>
      <c r="M25" s="563">
        <f t="shared" si="4"/>
        <v>0</v>
      </c>
    </row>
    <row r="26" spans="1:13" x14ac:dyDescent="0.2">
      <c r="A26" s="388">
        <f t="shared" si="0"/>
        <v>22</v>
      </c>
      <c r="B26" s="464"/>
      <c r="C26" s="561">
        <v>0</v>
      </c>
      <c r="D26" s="562">
        <f t="shared" si="1"/>
        <v>0</v>
      </c>
      <c r="E26" s="561">
        <v>0</v>
      </c>
      <c r="F26" s="563">
        <f t="shared" si="2"/>
        <v>0</v>
      </c>
      <c r="G26" s="68"/>
      <c r="H26" s="388">
        <f t="shared" si="5"/>
        <v>58</v>
      </c>
      <c r="I26" s="464"/>
      <c r="J26" s="561">
        <v>0</v>
      </c>
      <c r="K26" s="562">
        <f t="shared" si="3"/>
        <v>0</v>
      </c>
      <c r="L26" s="561">
        <v>0</v>
      </c>
      <c r="M26" s="563">
        <f t="shared" si="4"/>
        <v>0</v>
      </c>
    </row>
    <row r="27" spans="1:13" x14ac:dyDescent="0.2">
      <c r="A27" s="388">
        <f t="shared" si="0"/>
        <v>23</v>
      </c>
      <c r="B27" s="464"/>
      <c r="C27" s="561">
        <v>0</v>
      </c>
      <c r="D27" s="562">
        <f t="shared" si="1"/>
        <v>0</v>
      </c>
      <c r="E27" s="561">
        <v>0</v>
      </c>
      <c r="F27" s="563">
        <f t="shared" si="2"/>
        <v>0</v>
      </c>
      <c r="G27" s="68"/>
      <c r="H27" s="388">
        <f t="shared" si="5"/>
        <v>59</v>
      </c>
      <c r="I27" s="464"/>
      <c r="J27" s="561">
        <v>0</v>
      </c>
      <c r="K27" s="562">
        <f t="shared" si="3"/>
        <v>0</v>
      </c>
      <c r="L27" s="561">
        <v>0</v>
      </c>
      <c r="M27" s="563">
        <f t="shared" si="4"/>
        <v>0</v>
      </c>
    </row>
    <row r="28" spans="1:13" x14ac:dyDescent="0.2">
      <c r="A28" s="388">
        <f t="shared" si="0"/>
        <v>24</v>
      </c>
      <c r="B28" s="464"/>
      <c r="C28" s="561">
        <v>0</v>
      </c>
      <c r="D28" s="562">
        <f t="shared" si="1"/>
        <v>0</v>
      </c>
      <c r="E28" s="561">
        <v>0</v>
      </c>
      <c r="F28" s="563">
        <f t="shared" si="2"/>
        <v>0</v>
      </c>
      <c r="G28" s="68"/>
      <c r="H28" s="388">
        <f t="shared" si="5"/>
        <v>60</v>
      </c>
      <c r="I28" s="464"/>
      <c r="J28" s="561">
        <v>0</v>
      </c>
      <c r="K28" s="562">
        <f t="shared" si="3"/>
        <v>0</v>
      </c>
      <c r="L28" s="561">
        <v>0</v>
      </c>
      <c r="M28" s="563">
        <f t="shared" si="4"/>
        <v>0</v>
      </c>
    </row>
    <row r="29" spans="1:13" x14ac:dyDescent="0.2">
      <c r="A29" s="388">
        <f t="shared" si="0"/>
        <v>25</v>
      </c>
      <c r="B29" s="464"/>
      <c r="C29" s="561">
        <v>0</v>
      </c>
      <c r="D29" s="562">
        <f t="shared" si="1"/>
        <v>0</v>
      </c>
      <c r="E29" s="561">
        <v>0</v>
      </c>
      <c r="F29" s="563">
        <f t="shared" si="2"/>
        <v>0</v>
      </c>
      <c r="G29" s="68"/>
      <c r="H29" s="388">
        <f t="shared" si="5"/>
        <v>61</v>
      </c>
      <c r="I29" s="464"/>
      <c r="J29" s="561">
        <v>0</v>
      </c>
      <c r="K29" s="562">
        <f t="shared" si="3"/>
        <v>0</v>
      </c>
      <c r="L29" s="561">
        <v>0</v>
      </c>
      <c r="M29" s="563">
        <f t="shared" si="4"/>
        <v>0</v>
      </c>
    </row>
    <row r="30" spans="1:13" x14ac:dyDescent="0.2">
      <c r="A30" s="388">
        <f t="shared" si="0"/>
        <v>26</v>
      </c>
      <c r="B30" s="464"/>
      <c r="C30" s="561">
        <v>0</v>
      </c>
      <c r="D30" s="562">
        <f t="shared" si="1"/>
        <v>0</v>
      </c>
      <c r="E30" s="561">
        <v>0</v>
      </c>
      <c r="F30" s="563">
        <f t="shared" si="2"/>
        <v>0</v>
      </c>
      <c r="G30" s="68"/>
      <c r="H30" s="388">
        <f t="shared" si="5"/>
        <v>62</v>
      </c>
      <c r="I30" s="464"/>
      <c r="J30" s="561">
        <v>0</v>
      </c>
      <c r="K30" s="562">
        <f t="shared" si="3"/>
        <v>0</v>
      </c>
      <c r="L30" s="561">
        <v>0</v>
      </c>
      <c r="M30" s="563">
        <f t="shared" si="4"/>
        <v>0</v>
      </c>
    </row>
    <row r="31" spans="1:13" x14ac:dyDescent="0.2">
      <c r="A31" s="388">
        <f t="shared" si="0"/>
        <v>27</v>
      </c>
      <c r="B31" s="464"/>
      <c r="C31" s="561">
        <v>0</v>
      </c>
      <c r="D31" s="562">
        <f t="shared" si="1"/>
        <v>0</v>
      </c>
      <c r="E31" s="561">
        <v>0</v>
      </c>
      <c r="F31" s="563">
        <f t="shared" si="2"/>
        <v>0</v>
      </c>
      <c r="G31" s="68"/>
      <c r="H31" s="388">
        <f t="shared" si="5"/>
        <v>63</v>
      </c>
      <c r="I31" s="464"/>
      <c r="J31" s="561">
        <v>0</v>
      </c>
      <c r="K31" s="562">
        <f t="shared" si="3"/>
        <v>0</v>
      </c>
      <c r="L31" s="561">
        <v>0</v>
      </c>
      <c r="M31" s="563">
        <f t="shared" si="4"/>
        <v>0</v>
      </c>
    </row>
    <row r="32" spans="1:13" x14ac:dyDescent="0.2">
      <c r="A32" s="388">
        <f t="shared" si="0"/>
        <v>28</v>
      </c>
      <c r="B32" s="464"/>
      <c r="C32" s="561">
        <v>0</v>
      </c>
      <c r="D32" s="562">
        <f t="shared" si="1"/>
        <v>0</v>
      </c>
      <c r="E32" s="561">
        <v>0</v>
      </c>
      <c r="F32" s="563">
        <f t="shared" si="2"/>
        <v>0</v>
      </c>
      <c r="G32" s="68"/>
      <c r="H32" s="388">
        <f t="shared" si="5"/>
        <v>64</v>
      </c>
      <c r="I32" s="464"/>
      <c r="J32" s="561">
        <v>0</v>
      </c>
      <c r="K32" s="562">
        <f t="shared" si="3"/>
        <v>0</v>
      </c>
      <c r="L32" s="561">
        <v>0</v>
      </c>
      <c r="M32" s="563">
        <f t="shared" si="4"/>
        <v>0</v>
      </c>
    </row>
    <row r="33" spans="1:13" x14ac:dyDescent="0.2">
      <c r="A33" s="388">
        <f t="shared" si="0"/>
        <v>29</v>
      </c>
      <c r="B33" s="464"/>
      <c r="C33" s="561">
        <v>0</v>
      </c>
      <c r="D33" s="562">
        <f t="shared" si="1"/>
        <v>0</v>
      </c>
      <c r="E33" s="561">
        <v>0</v>
      </c>
      <c r="F33" s="563">
        <f t="shared" si="2"/>
        <v>0</v>
      </c>
      <c r="G33" s="68"/>
      <c r="H33" s="388">
        <f t="shared" si="5"/>
        <v>65</v>
      </c>
      <c r="I33" s="464"/>
      <c r="J33" s="561">
        <v>0</v>
      </c>
      <c r="K33" s="562">
        <f t="shared" si="3"/>
        <v>0</v>
      </c>
      <c r="L33" s="561">
        <v>0</v>
      </c>
      <c r="M33" s="563">
        <f t="shared" si="4"/>
        <v>0</v>
      </c>
    </row>
    <row r="34" spans="1:13" x14ac:dyDescent="0.2">
      <c r="A34" s="388">
        <f t="shared" si="0"/>
        <v>30</v>
      </c>
      <c r="B34" s="464"/>
      <c r="C34" s="561">
        <v>0</v>
      </c>
      <c r="D34" s="562">
        <f t="shared" si="1"/>
        <v>0</v>
      </c>
      <c r="E34" s="561">
        <v>0</v>
      </c>
      <c r="F34" s="563">
        <f t="shared" si="2"/>
        <v>0</v>
      </c>
      <c r="G34" s="68"/>
      <c r="H34" s="388">
        <f t="shared" si="5"/>
        <v>66</v>
      </c>
      <c r="I34" s="464"/>
      <c r="J34" s="561">
        <v>0</v>
      </c>
      <c r="K34" s="562">
        <f t="shared" si="3"/>
        <v>0</v>
      </c>
      <c r="L34" s="561">
        <v>0</v>
      </c>
      <c r="M34" s="563">
        <f t="shared" si="4"/>
        <v>0</v>
      </c>
    </row>
    <row r="35" spans="1:13" x14ac:dyDescent="0.2">
      <c r="A35" s="388">
        <f t="shared" si="0"/>
        <v>31</v>
      </c>
      <c r="B35" s="464"/>
      <c r="C35" s="561">
        <v>0</v>
      </c>
      <c r="D35" s="562">
        <f t="shared" si="1"/>
        <v>0</v>
      </c>
      <c r="E35" s="561">
        <v>0</v>
      </c>
      <c r="F35" s="563">
        <f t="shared" si="2"/>
        <v>0</v>
      </c>
      <c r="G35" s="68"/>
      <c r="H35" s="388">
        <f t="shared" si="5"/>
        <v>67</v>
      </c>
      <c r="I35" s="464"/>
      <c r="J35" s="561">
        <v>0</v>
      </c>
      <c r="K35" s="562">
        <f t="shared" si="3"/>
        <v>0</v>
      </c>
      <c r="L35" s="561">
        <v>0</v>
      </c>
      <c r="M35" s="563">
        <f t="shared" si="4"/>
        <v>0</v>
      </c>
    </row>
    <row r="36" spans="1:13" x14ac:dyDescent="0.2">
      <c r="A36" s="388">
        <f t="shared" si="0"/>
        <v>32</v>
      </c>
      <c r="B36" s="464"/>
      <c r="C36" s="561">
        <v>0</v>
      </c>
      <c r="D36" s="562">
        <f t="shared" si="1"/>
        <v>0</v>
      </c>
      <c r="E36" s="561">
        <v>0</v>
      </c>
      <c r="F36" s="563">
        <f t="shared" si="2"/>
        <v>0</v>
      </c>
      <c r="G36" s="68"/>
      <c r="H36" s="388">
        <f t="shared" si="5"/>
        <v>68</v>
      </c>
      <c r="I36" s="464"/>
      <c r="J36" s="561">
        <v>0</v>
      </c>
      <c r="K36" s="562">
        <f t="shared" si="3"/>
        <v>0</v>
      </c>
      <c r="L36" s="561">
        <v>0</v>
      </c>
      <c r="M36" s="563">
        <f t="shared" si="4"/>
        <v>0</v>
      </c>
    </row>
    <row r="37" spans="1:13" x14ac:dyDescent="0.2">
      <c r="A37" s="388">
        <f t="shared" si="0"/>
        <v>33</v>
      </c>
      <c r="B37" s="464"/>
      <c r="C37" s="561">
        <v>0</v>
      </c>
      <c r="D37" s="562">
        <f t="shared" si="1"/>
        <v>0</v>
      </c>
      <c r="E37" s="561">
        <v>0</v>
      </c>
      <c r="F37" s="563">
        <f t="shared" si="2"/>
        <v>0</v>
      </c>
      <c r="G37" s="68"/>
      <c r="H37" s="388">
        <f t="shared" si="5"/>
        <v>69</v>
      </c>
      <c r="I37" s="464"/>
      <c r="J37" s="561">
        <v>0</v>
      </c>
      <c r="K37" s="562">
        <f t="shared" si="3"/>
        <v>0</v>
      </c>
      <c r="L37" s="561">
        <v>0</v>
      </c>
      <c r="M37" s="563">
        <f t="shared" si="4"/>
        <v>0</v>
      </c>
    </row>
    <row r="38" spans="1:13" x14ac:dyDescent="0.2">
      <c r="A38" s="388">
        <f t="shared" si="0"/>
        <v>34</v>
      </c>
      <c r="B38" s="464"/>
      <c r="C38" s="561">
        <v>0</v>
      </c>
      <c r="D38" s="562">
        <f t="shared" si="1"/>
        <v>0</v>
      </c>
      <c r="E38" s="561">
        <v>0</v>
      </c>
      <c r="F38" s="563">
        <f t="shared" si="2"/>
        <v>0</v>
      </c>
      <c r="G38" s="68"/>
      <c r="H38" s="388">
        <f t="shared" si="5"/>
        <v>70</v>
      </c>
      <c r="I38" s="464"/>
      <c r="J38" s="561">
        <v>0</v>
      </c>
      <c r="K38" s="562">
        <f t="shared" si="3"/>
        <v>0</v>
      </c>
      <c r="L38" s="561">
        <v>0</v>
      </c>
      <c r="M38" s="563">
        <f t="shared" si="4"/>
        <v>0</v>
      </c>
    </row>
    <row r="39" spans="1:13" x14ac:dyDescent="0.2">
      <c r="A39" s="388">
        <f t="shared" si="0"/>
        <v>35</v>
      </c>
      <c r="B39" s="464"/>
      <c r="C39" s="561">
        <v>0</v>
      </c>
      <c r="D39" s="562">
        <f t="shared" si="1"/>
        <v>0</v>
      </c>
      <c r="E39" s="561">
        <v>0</v>
      </c>
      <c r="F39" s="563">
        <f t="shared" si="2"/>
        <v>0</v>
      </c>
      <c r="G39" s="68"/>
      <c r="H39" s="388">
        <f t="shared" si="5"/>
        <v>71</v>
      </c>
      <c r="I39" s="464"/>
      <c r="J39" s="561">
        <v>0</v>
      </c>
      <c r="K39" s="562">
        <f t="shared" si="3"/>
        <v>0</v>
      </c>
      <c r="L39" s="561">
        <v>0</v>
      </c>
      <c r="M39" s="563">
        <f t="shared" si="4"/>
        <v>0</v>
      </c>
    </row>
    <row r="40" spans="1:13" x14ac:dyDescent="0.2">
      <c r="A40" s="388">
        <f t="shared" si="0"/>
        <v>36</v>
      </c>
      <c r="B40" s="464"/>
      <c r="C40" s="561">
        <v>0</v>
      </c>
      <c r="D40" s="562">
        <f t="shared" si="1"/>
        <v>0</v>
      </c>
      <c r="E40" s="561">
        <v>0</v>
      </c>
      <c r="F40" s="563">
        <f t="shared" si="2"/>
        <v>0</v>
      </c>
      <c r="G40" s="68"/>
      <c r="H40" s="388">
        <f t="shared" si="5"/>
        <v>72</v>
      </c>
      <c r="I40" s="464"/>
      <c r="J40" s="561">
        <v>0</v>
      </c>
      <c r="K40" s="562">
        <f t="shared" si="3"/>
        <v>0</v>
      </c>
      <c r="L40" s="561">
        <v>0</v>
      </c>
      <c r="M40" s="563">
        <f t="shared" si="4"/>
        <v>0</v>
      </c>
    </row>
    <row r="41" spans="1:13" ht="15.75" thickBot="1" x14ac:dyDescent="0.25">
      <c r="A41" s="388">
        <f t="shared" si="0"/>
        <v>37</v>
      </c>
      <c r="B41" s="464"/>
      <c r="C41" s="561">
        <v>0</v>
      </c>
      <c r="D41" s="562">
        <f t="shared" si="1"/>
        <v>0</v>
      </c>
      <c r="E41" s="561">
        <v>0</v>
      </c>
      <c r="F41" s="563">
        <f t="shared" si="2"/>
        <v>0</v>
      </c>
      <c r="G41" s="68"/>
      <c r="H41" s="388">
        <f t="shared" si="5"/>
        <v>73</v>
      </c>
      <c r="I41" s="464"/>
      <c r="J41" s="561">
        <v>0</v>
      </c>
      <c r="K41" s="562">
        <f t="shared" si="3"/>
        <v>0</v>
      </c>
      <c r="L41" s="561">
        <v>0</v>
      </c>
      <c r="M41" s="563">
        <f t="shared" si="4"/>
        <v>0</v>
      </c>
    </row>
    <row r="42" spans="1:13" ht="16.5" thickTop="1" thickBot="1" x14ac:dyDescent="0.25">
      <c r="A42" s="391" t="s">
        <v>7</v>
      </c>
      <c r="B42" s="461"/>
      <c r="C42" s="564">
        <f>SUM(C5:C41)</f>
        <v>0</v>
      </c>
      <c r="D42" s="564">
        <f>SUM(D5:D41)</f>
        <v>0</v>
      </c>
      <c r="E42" s="564">
        <f>SUM(E5:E41)</f>
        <v>0</v>
      </c>
      <c r="F42" s="565">
        <f>SUM(F5:F41)</f>
        <v>0</v>
      </c>
      <c r="G42" s="168"/>
      <c r="H42" s="391" t="s">
        <v>7</v>
      </c>
      <c r="I42" s="461"/>
      <c r="J42" s="564">
        <f>SUM(J5:J41)</f>
        <v>0</v>
      </c>
      <c r="K42" s="564">
        <f>SUM(K5:K41)</f>
        <v>0</v>
      </c>
      <c r="L42" s="564">
        <f>SUM(L5:L41)</f>
        <v>0</v>
      </c>
      <c r="M42" s="565">
        <f>SUM(M5:M41)</f>
        <v>0</v>
      </c>
    </row>
    <row r="43" spans="1:13" ht="15.75" thickTop="1" x14ac:dyDescent="0.2"/>
  </sheetData>
  <mergeCells count="2">
    <mergeCell ref="A2:C2"/>
    <mergeCell ref="H2:J2"/>
  </mergeCells>
  <phoneticPr fontId="49" type="noConversion"/>
  <printOptions horizontalCentered="1"/>
  <pageMargins left="0.55118110236220474" right="0.55118110236220474" top="0.68" bottom="0.66" header="0.51181102362204722" footer="0.51181102362204722"/>
  <pageSetup paperSize="9" scale="70" orientation="landscape" horizontalDpi="300" verticalDpi="300" r:id="rId1"/>
  <headerFooter alignWithMargins="0">
    <oddFooter>&amp;L&amp;8&amp;F (Rev 1 of 310805)&amp;C&amp;8&amp;A&amp;R&amp;8PRINT DATE: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J4" sqref="J4"/>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711"/>
      <c r="B1" s="629"/>
      <c r="C1" s="629"/>
      <c r="D1" s="712" t="s">
        <v>353</v>
      </c>
      <c r="E1" s="713"/>
      <c r="F1" s="713"/>
      <c r="G1" s="629"/>
      <c r="H1" s="629"/>
      <c r="I1" s="629"/>
      <c r="J1" s="629"/>
      <c r="K1" s="629"/>
      <c r="L1" s="629"/>
      <c r="M1" s="630" t="s">
        <v>354</v>
      </c>
      <c r="N1" s="714"/>
      <c r="O1" s="630"/>
    </row>
    <row r="2" spans="1:15" x14ac:dyDescent="0.2">
      <c r="A2" s="715"/>
      <c r="B2" s="632"/>
      <c r="C2" s="665"/>
      <c r="D2" s="665" t="s">
        <v>355</v>
      </c>
      <c r="E2" s="665"/>
      <c r="F2" s="665"/>
      <c r="G2" s="665"/>
      <c r="H2" s="665"/>
      <c r="I2" s="665"/>
      <c r="J2" s="665"/>
      <c r="K2" s="665"/>
      <c r="L2" s="665"/>
      <c r="M2" s="665"/>
      <c r="N2" s="632" t="s">
        <v>356</v>
      </c>
      <c r="O2" s="634"/>
    </row>
    <row r="3" spans="1:15" x14ac:dyDescent="0.2">
      <c r="A3" s="715"/>
      <c r="B3" s="632"/>
      <c r="C3" s="665"/>
      <c r="D3" s="665"/>
      <c r="E3" s="665"/>
      <c r="F3" s="665"/>
      <c r="G3" s="665"/>
      <c r="H3" s="665"/>
      <c r="I3" s="665"/>
      <c r="J3" s="665"/>
      <c r="K3" s="665"/>
      <c r="L3" s="665"/>
      <c r="M3" s="665"/>
      <c r="N3" s="665"/>
      <c r="O3" s="634"/>
    </row>
    <row r="4" spans="1:15" x14ac:dyDescent="0.2">
      <c r="A4" s="715"/>
      <c r="B4" s="632"/>
      <c r="C4" s="665"/>
      <c r="D4" s="665"/>
      <c r="E4" s="7" t="s">
        <v>357</v>
      </c>
      <c r="F4" s="665"/>
      <c r="G4" s="665"/>
      <c r="H4" s="665"/>
      <c r="I4" s="716" t="s">
        <v>303</v>
      </c>
      <c r="J4" s="975">
        <f>'Input Data'!$D$19</f>
        <v>0</v>
      </c>
      <c r="K4" s="665"/>
      <c r="L4" s="665"/>
      <c r="M4" s="717" t="s">
        <v>358</v>
      </c>
      <c r="N4" s="665"/>
      <c r="O4" s="718"/>
    </row>
    <row r="5" spans="1:15" x14ac:dyDescent="0.2">
      <c r="A5" s="715"/>
      <c r="B5" s="632"/>
      <c r="C5" s="665"/>
      <c r="D5" s="665"/>
      <c r="E5" s="1207" t="s">
        <v>359</v>
      </c>
      <c r="F5" s="1208"/>
      <c r="G5" s="1209">
        <v>0</v>
      </c>
      <c r="H5" s="1210"/>
      <c r="I5" s="665"/>
      <c r="J5" s="974">
        <f>'Input Data'!$D$5</f>
        <v>0</v>
      </c>
      <c r="K5" s="665"/>
      <c r="L5" s="665"/>
      <c r="M5" s="717" t="s">
        <v>360</v>
      </c>
      <c r="N5" s="1211"/>
      <c r="O5" s="1212"/>
    </row>
    <row r="6" spans="1:15" x14ac:dyDescent="0.2">
      <c r="A6" s="719" t="s">
        <v>361</v>
      </c>
      <c r="B6" s="632"/>
      <c r="C6" s="720"/>
      <c r="D6" s="639" t="s">
        <v>303</v>
      </c>
      <c r="E6" s="648"/>
      <c r="F6" s="648"/>
      <c r="G6" s="648"/>
      <c r="H6" s="648"/>
      <c r="I6" s="648"/>
      <c r="J6" s="648"/>
      <c r="K6" s="648"/>
      <c r="L6" s="648"/>
      <c r="M6" s="648"/>
      <c r="N6" s="665"/>
      <c r="O6" s="634"/>
    </row>
    <row r="7" spans="1:15" x14ac:dyDescent="0.2">
      <c r="A7" s="719" t="s">
        <v>362</v>
      </c>
      <c r="B7" s="632"/>
      <c r="C7" s="716"/>
      <c r="D7" s="639" t="s">
        <v>303</v>
      </c>
      <c r="E7" s="648"/>
      <c r="F7" s="648"/>
      <c r="G7" s="648"/>
      <c r="H7" s="648"/>
      <c r="I7" s="648"/>
      <c r="J7" s="721"/>
      <c r="K7" s="648"/>
      <c r="L7" s="648"/>
      <c r="M7" s="648"/>
      <c r="N7" s="665"/>
      <c r="O7" s="634"/>
    </row>
    <row r="8" spans="1:15" x14ac:dyDescent="0.2">
      <c r="A8" s="715"/>
      <c r="B8" s="632"/>
      <c r="C8" s="665"/>
      <c r="D8" s="632"/>
      <c r="E8" s="632"/>
      <c r="F8" s="632"/>
      <c r="G8" s="632"/>
      <c r="H8" s="632"/>
      <c r="I8" s="632"/>
      <c r="J8" s="722"/>
      <c r="K8" s="632"/>
      <c r="L8" s="632"/>
      <c r="M8" s="632"/>
      <c r="N8" s="632"/>
      <c r="O8" s="634"/>
    </row>
    <row r="9" spans="1:15" x14ac:dyDescent="0.2">
      <c r="A9" s="719" t="s">
        <v>363</v>
      </c>
      <c r="B9" s="632"/>
      <c r="C9" s="639" t="s">
        <v>364</v>
      </c>
      <c r="D9" s="665"/>
      <c r="E9" s="665"/>
      <c r="F9" s="665"/>
      <c r="G9" s="665"/>
      <c r="H9" s="632"/>
      <c r="I9" s="632"/>
      <c r="J9" s="665"/>
      <c r="K9" s="665"/>
      <c r="L9" s="665"/>
      <c r="M9" s="665"/>
      <c r="N9" s="665"/>
      <c r="O9" s="634"/>
    </row>
    <row r="10" spans="1:15" x14ac:dyDescent="0.2">
      <c r="A10" s="723" t="s">
        <v>365</v>
      </c>
      <c r="B10" s="724"/>
      <c r="C10" s="725"/>
      <c r="D10" s="725"/>
      <c r="E10" s="725"/>
      <c r="F10" s="725"/>
      <c r="G10" s="725"/>
      <c r="H10" s="726" t="s">
        <v>366</v>
      </c>
      <c r="I10" s="727"/>
      <c r="J10" s="728" t="s">
        <v>367</v>
      </c>
      <c r="K10" s="698" t="s">
        <v>368</v>
      </c>
      <c r="L10" s="729"/>
      <c r="M10" s="730"/>
      <c r="N10" s="731" t="s">
        <v>369</v>
      </c>
      <c r="O10" s="732" t="s">
        <v>370</v>
      </c>
    </row>
    <row r="11" spans="1:15" x14ac:dyDescent="0.2">
      <c r="A11" s="733"/>
      <c r="B11" s="734"/>
      <c r="C11" s="735"/>
      <c r="D11" s="736" t="s">
        <v>371</v>
      </c>
      <c r="E11" s="737"/>
      <c r="F11" s="738" t="s">
        <v>372</v>
      </c>
      <c r="G11" s="739"/>
      <c r="H11" s="681" t="s">
        <v>373</v>
      </c>
      <c r="I11" s="632"/>
      <c r="J11" s="740" t="s">
        <v>374</v>
      </c>
      <c r="K11" s="741" t="s">
        <v>375</v>
      </c>
      <c r="L11" s="734" t="s">
        <v>376</v>
      </c>
      <c r="M11" s="728" t="s">
        <v>377</v>
      </c>
      <c r="N11" s="742" t="s">
        <v>378</v>
      </c>
      <c r="O11" s="743" t="s">
        <v>379</v>
      </c>
    </row>
    <row r="12" spans="1:15" x14ac:dyDescent="0.2">
      <c r="A12" s="744"/>
      <c r="B12" s="1213" t="s">
        <v>4</v>
      </c>
      <c r="C12" s="1214"/>
      <c r="D12" s="745" t="s">
        <v>380</v>
      </c>
      <c r="E12" s="746"/>
      <c r="F12" s="747" t="s">
        <v>380</v>
      </c>
      <c r="G12" s="746"/>
      <c r="H12" s="1213" t="s">
        <v>381</v>
      </c>
      <c r="I12" s="1215"/>
      <c r="J12" s="748" t="s">
        <v>382</v>
      </c>
      <c r="K12" s="749" t="s">
        <v>383</v>
      </c>
      <c r="L12" s="747" t="s">
        <v>384</v>
      </c>
      <c r="M12" s="750" t="s">
        <v>385</v>
      </c>
      <c r="N12" s="748" t="s">
        <v>386</v>
      </c>
      <c r="O12" s="751" t="s">
        <v>387</v>
      </c>
    </row>
    <row r="13" spans="1:15" x14ac:dyDescent="0.2">
      <c r="A13" s="752" t="s">
        <v>388</v>
      </c>
      <c r="B13" s="753"/>
      <c r="C13" s="754"/>
      <c r="D13" s="1216"/>
      <c r="E13" s="1217"/>
      <c r="F13" s="753"/>
      <c r="G13" s="754"/>
      <c r="H13" s="755"/>
      <c r="I13" s="756"/>
      <c r="J13" s="757"/>
      <c r="K13" s="758"/>
      <c r="L13" s="759"/>
      <c r="M13" s="760"/>
      <c r="N13" s="754"/>
      <c r="O13" s="761"/>
    </row>
    <row r="14" spans="1:15" x14ac:dyDescent="0.2">
      <c r="A14" s="762" t="s">
        <v>389</v>
      </c>
      <c r="B14" s="763"/>
      <c r="C14" s="660"/>
      <c r="D14" s="749"/>
      <c r="E14" s="764"/>
      <c r="F14" s="763"/>
      <c r="G14" s="660"/>
      <c r="H14" s="765"/>
      <c r="I14" s="766"/>
      <c r="J14" s="767"/>
      <c r="K14" s="768"/>
      <c r="L14" s="768"/>
      <c r="M14" s="769"/>
      <c r="N14" s="748"/>
      <c r="O14" s="770"/>
    </row>
    <row r="15" spans="1:15" x14ac:dyDescent="0.2">
      <c r="A15" s="771"/>
      <c r="B15" s="772"/>
      <c r="C15" s="632"/>
      <c r="D15" s="742"/>
      <c r="E15" s="636"/>
      <c r="F15" s="772"/>
      <c r="G15" s="632"/>
      <c r="H15" s="632"/>
      <c r="I15" s="632"/>
      <c r="J15" s="720" t="s">
        <v>390</v>
      </c>
      <c r="K15" s="742" t="s">
        <v>391</v>
      </c>
      <c r="L15" s="720" t="s">
        <v>392</v>
      </c>
      <c r="M15" s="742" t="s">
        <v>393</v>
      </c>
      <c r="N15" s="632"/>
      <c r="O15" s="773" t="s">
        <v>10</v>
      </c>
    </row>
    <row r="16" spans="1:15" ht="15.75" thickBot="1" x14ac:dyDescent="0.25">
      <c r="A16" s="715" t="s">
        <v>394</v>
      </c>
      <c r="B16" s="772"/>
      <c r="C16" s="632"/>
      <c r="D16" s="742"/>
      <c r="E16" s="636"/>
      <c r="F16" s="772"/>
      <c r="G16" s="632"/>
      <c r="H16" s="632"/>
      <c r="I16" s="632"/>
      <c r="J16" s="639" t="s">
        <v>395</v>
      </c>
      <c r="K16" s="632"/>
      <c r="L16" s="652"/>
      <c r="M16" s="639"/>
      <c r="N16" s="632"/>
      <c r="O16" s="774">
        <f>J13+J14+K13+K14+L13+L14+M13+M14</f>
        <v>0</v>
      </c>
    </row>
    <row r="17" spans="1:15" x14ac:dyDescent="0.2">
      <c r="A17" s="715" t="s">
        <v>396</v>
      </c>
      <c r="B17" s="772"/>
      <c r="C17" s="632"/>
      <c r="D17" s="742"/>
      <c r="E17" s="775"/>
      <c r="F17" s="772"/>
      <c r="G17" s="632"/>
      <c r="H17" s="632"/>
      <c r="I17" s="632"/>
      <c r="J17" s="742"/>
      <c r="K17" s="776"/>
      <c r="L17" s="777"/>
      <c r="M17" s="778"/>
      <c r="N17" s="779" t="s">
        <v>397</v>
      </c>
      <c r="O17" s="780" t="s">
        <v>10</v>
      </c>
    </row>
    <row r="18" spans="1:15" ht="15.75" thickBot="1" x14ac:dyDescent="0.25">
      <c r="A18" s="781" t="s">
        <v>398</v>
      </c>
      <c r="B18" s="782"/>
      <c r="C18" s="709"/>
      <c r="D18" s="783"/>
      <c r="E18" s="784"/>
      <c r="F18" s="782"/>
      <c r="G18" s="709"/>
      <c r="H18" s="709"/>
      <c r="I18" s="709"/>
      <c r="J18" s="783"/>
      <c r="K18" s="785" t="s">
        <v>399</v>
      </c>
      <c r="L18" s="784"/>
      <c r="M18" s="783"/>
      <c r="N18" s="786">
        <v>0</v>
      </c>
      <c r="O18" s="787"/>
    </row>
    <row r="19" spans="1:15" ht="15.75" thickTop="1" x14ac:dyDescent="0.2">
      <c r="A19" s="715"/>
      <c r="B19" s="772"/>
      <c r="C19" s="632"/>
      <c r="D19" s="742"/>
      <c r="E19" s="775"/>
      <c r="F19" s="772"/>
      <c r="G19" s="632"/>
      <c r="H19" s="632"/>
      <c r="I19" s="632"/>
      <c r="J19" s="742"/>
      <c r="K19" s="772"/>
      <c r="L19" s="775"/>
      <c r="M19" s="742"/>
      <c r="N19" s="742"/>
      <c r="O19" s="788"/>
    </row>
    <row r="20" spans="1:15" x14ac:dyDescent="0.2">
      <c r="A20" s="723" t="s">
        <v>400</v>
      </c>
      <c r="B20" s="725"/>
      <c r="C20" s="724"/>
      <c r="D20" s="725"/>
      <c r="E20" s="725"/>
      <c r="F20" s="725"/>
      <c r="G20" s="725"/>
      <c r="H20" s="725"/>
      <c r="I20" s="725"/>
      <c r="J20" s="725"/>
      <c r="K20" s="725"/>
      <c r="L20" s="725"/>
      <c r="M20" s="725"/>
      <c r="N20" s="725"/>
      <c r="O20" s="789"/>
    </row>
    <row r="21" spans="1:15" x14ac:dyDescent="0.2">
      <c r="A21" s="790"/>
      <c r="B21" s="724" t="s">
        <v>401</v>
      </c>
      <c r="C21" s="660"/>
      <c r="D21" s="725"/>
      <c r="E21" s="725"/>
      <c r="F21" s="725"/>
      <c r="G21" s="725"/>
      <c r="H21" s="791"/>
      <c r="I21" s="724" t="s">
        <v>402</v>
      </c>
      <c r="J21" s="725"/>
      <c r="K21" s="724"/>
      <c r="L21" s="725"/>
      <c r="M21" s="792" t="s">
        <v>403</v>
      </c>
      <c r="N21" s="698"/>
      <c r="O21" s="793"/>
    </row>
    <row r="22" spans="1:15" x14ac:dyDescent="0.2">
      <c r="A22" s="794" t="s">
        <v>404</v>
      </c>
      <c r="B22" s="746"/>
      <c r="C22" s="795"/>
      <c r="D22" s="796" t="s">
        <v>405</v>
      </c>
      <c r="E22" s="746"/>
      <c r="F22" s="748"/>
      <c r="G22" s="748"/>
      <c r="H22" s="797" t="s">
        <v>406</v>
      </c>
      <c r="I22" s="725"/>
      <c r="J22" s="725"/>
      <c r="K22" s="798" t="s">
        <v>407</v>
      </c>
      <c r="L22" s="725"/>
      <c r="M22" s="799" t="s">
        <v>408</v>
      </c>
      <c r="N22" s="800" t="s">
        <v>399</v>
      </c>
      <c r="O22" s="801"/>
    </row>
    <row r="23" spans="1:15" x14ac:dyDescent="0.2">
      <c r="A23" s="762" t="s">
        <v>383</v>
      </c>
      <c r="B23" s="796" t="s">
        <v>4</v>
      </c>
      <c r="C23" s="746"/>
      <c r="D23" s="796" t="s">
        <v>383</v>
      </c>
      <c r="E23" s="746"/>
      <c r="F23" s="802" t="s">
        <v>4</v>
      </c>
      <c r="G23" s="748"/>
      <c r="H23" s="1196" t="s">
        <v>383</v>
      </c>
      <c r="I23" s="1197"/>
      <c r="J23" s="802" t="s">
        <v>4</v>
      </c>
      <c r="K23" s="802" t="s">
        <v>383</v>
      </c>
      <c r="L23" s="802" t="s">
        <v>4</v>
      </c>
      <c r="M23" s="803" t="s">
        <v>383</v>
      </c>
      <c r="N23" s="804" t="s">
        <v>397</v>
      </c>
      <c r="O23" s="805" t="s">
        <v>409</v>
      </c>
    </row>
    <row r="24" spans="1:15" x14ac:dyDescent="0.2">
      <c r="A24" s="806"/>
      <c r="B24" s="807"/>
      <c r="C24" s="648"/>
      <c r="D24" s="808"/>
      <c r="E24" s="809"/>
      <c r="F24" s="807"/>
      <c r="G24" s="648"/>
      <c r="H24" s="810"/>
      <c r="I24" s="811"/>
      <c r="J24" s="812"/>
      <c r="K24" s="807"/>
      <c r="L24" s="812"/>
      <c r="M24" s="813"/>
      <c r="N24" s="814"/>
      <c r="O24" s="815"/>
    </row>
    <row r="25" spans="1:15" x14ac:dyDescent="0.2">
      <c r="A25" s="806"/>
      <c r="B25" s="807"/>
      <c r="C25" s="648"/>
      <c r="D25" s="808"/>
      <c r="E25" s="809"/>
      <c r="F25" s="807"/>
      <c r="G25" s="648"/>
      <c r="H25" s="810"/>
      <c r="I25" s="811"/>
      <c r="J25" s="812"/>
      <c r="K25" s="807"/>
      <c r="L25" s="812"/>
      <c r="M25" s="813"/>
      <c r="N25" s="814"/>
      <c r="O25" s="815"/>
    </row>
    <row r="26" spans="1:15" x14ac:dyDescent="0.2">
      <c r="A26" s="816"/>
      <c r="B26" s="763"/>
      <c r="C26" s="660"/>
      <c r="D26" s="817"/>
      <c r="E26" s="818"/>
      <c r="F26" s="763"/>
      <c r="G26" s="660"/>
      <c r="H26" s="810"/>
      <c r="I26" s="766"/>
      <c r="J26" s="819"/>
      <c r="K26" s="763"/>
      <c r="L26" s="819"/>
      <c r="M26" s="820"/>
      <c r="N26" s="748"/>
      <c r="O26" s="821"/>
    </row>
    <row r="27" spans="1:15" ht="15.75" thickBot="1" x14ac:dyDescent="0.25">
      <c r="A27" s="822"/>
      <c r="B27" s="823"/>
      <c r="C27" s="823"/>
      <c r="D27" s="823"/>
      <c r="E27" s="823"/>
      <c r="F27" s="823"/>
      <c r="G27" s="823"/>
      <c r="H27" s="824"/>
      <c r="I27" s="823"/>
      <c r="J27" s="823"/>
      <c r="K27" s="823"/>
      <c r="L27" s="825" t="s">
        <v>410</v>
      </c>
      <c r="M27" s="826"/>
      <c r="N27" s="827"/>
      <c r="O27" s="828"/>
    </row>
    <row r="28" spans="1:15" ht="15.75" thickTop="1" x14ac:dyDescent="0.2">
      <c r="A28" s="715"/>
      <c r="B28" s="632"/>
      <c r="C28" s="665"/>
      <c r="D28" s="665"/>
      <c r="E28" s="665"/>
      <c r="F28" s="665"/>
      <c r="G28" s="665"/>
      <c r="H28" s="639"/>
      <c r="I28" s="632"/>
      <c r="J28" s="720"/>
      <c r="K28" s="742"/>
      <c r="L28" s="720"/>
      <c r="M28" s="742"/>
      <c r="N28" s="632"/>
      <c r="O28" s="634"/>
    </row>
    <row r="29" spans="1:15" x14ac:dyDescent="0.2">
      <c r="A29" s="719" t="s">
        <v>411</v>
      </c>
      <c r="B29" s="632"/>
      <c r="C29" s="660"/>
      <c r="D29" s="665"/>
      <c r="E29" s="665"/>
      <c r="F29" s="665"/>
      <c r="G29" s="665"/>
      <c r="H29" s="665"/>
      <c r="I29" s="665"/>
      <c r="J29" s="665"/>
      <c r="K29" s="665"/>
      <c r="L29" s="665"/>
      <c r="M29" s="665"/>
      <c r="N29" s="665"/>
      <c r="O29" s="634"/>
    </row>
    <row r="30" spans="1:15" x14ac:dyDescent="0.2">
      <c r="A30" s="723" t="s">
        <v>412</v>
      </c>
      <c r="B30" s="724"/>
      <c r="C30" s="660"/>
      <c r="D30" s="725"/>
      <c r="E30" s="725"/>
      <c r="F30" s="725"/>
      <c r="G30" s="829"/>
      <c r="H30" s="632"/>
      <c r="I30" s="665"/>
      <c r="J30" s="798" t="s">
        <v>413</v>
      </c>
      <c r="K30" s="830"/>
      <c r="L30" s="725"/>
      <c r="M30" s="725"/>
      <c r="N30" s="725"/>
      <c r="O30" s="831"/>
    </row>
    <row r="31" spans="1:15" x14ac:dyDescent="0.2">
      <c r="A31" s="794" t="s">
        <v>414</v>
      </c>
      <c r="B31" s="746"/>
      <c r="C31" s="832"/>
      <c r="D31" s="7" t="s">
        <v>415</v>
      </c>
      <c r="E31" s="665"/>
      <c r="F31" s="700" t="s">
        <v>416</v>
      </c>
      <c r="G31" s="685"/>
      <c r="H31" s="632"/>
      <c r="I31" s="665"/>
      <c r="J31" s="798" t="s">
        <v>417</v>
      </c>
      <c r="K31" s="725"/>
      <c r="L31" s="725"/>
      <c r="M31" s="725"/>
      <c r="N31" s="725"/>
      <c r="O31" s="833" t="s">
        <v>418</v>
      </c>
    </row>
    <row r="32" spans="1:15" x14ac:dyDescent="0.2">
      <c r="A32" s="762" t="s">
        <v>397</v>
      </c>
      <c r="B32" s="834" t="s">
        <v>419</v>
      </c>
      <c r="C32" s="835"/>
      <c r="D32" s="836" t="s">
        <v>5</v>
      </c>
      <c r="E32" s="746"/>
      <c r="F32" s="837" t="s">
        <v>420</v>
      </c>
      <c r="G32" s="766"/>
      <c r="H32" s="742"/>
      <c r="I32" s="665"/>
      <c r="J32" s="837" t="s">
        <v>421</v>
      </c>
      <c r="K32" s="660"/>
      <c r="L32" s="838"/>
      <c r="M32" s="839"/>
      <c r="N32" s="839"/>
      <c r="O32" s="840"/>
    </row>
    <row r="33" spans="1:15" x14ac:dyDescent="0.2">
      <c r="A33" s="841">
        <v>0</v>
      </c>
      <c r="B33" s="842"/>
      <c r="C33" s="843"/>
      <c r="D33" s="844"/>
      <c r="E33" s="845" t="s">
        <v>422</v>
      </c>
      <c r="F33" s="846">
        <f>A33*D33</f>
        <v>0</v>
      </c>
      <c r="G33" s="756"/>
      <c r="H33" s="742"/>
      <c r="I33" s="665"/>
      <c r="J33" s="728" t="s">
        <v>7</v>
      </c>
      <c r="K33" s="728" t="s">
        <v>7</v>
      </c>
      <c r="L33" s="728" t="s">
        <v>423</v>
      </c>
      <c r="M33" s="847" t="s">
        <v>7</v>
      </c>
      <c r="N33" s="847" t="s">
        <v>424</v>
      </c>
      <c r="O33" s="656" t="s">
        <v>425</v>
      </c>
    </row>
    <row r="34" spans="1:15" x14ac:dyDescent="0.2">
      <c r="A34" s="848">
        <v>0</v>
      </c>
      <c r="B34" s="849" t="s">
        <v>426</v>
      </c>
      <c r="C34" s="850"/>
      <c r="D34" s="851"/>
      <c r="E34" s="852" t="s">
        <v>422</v>
      </c>
      <c r="F34" s="853">
        <f>A34*D34</f>
        <v>0</v>
      </c>
      <c r="G34" s="811"/>
      <c r="H34" s="632"/>
      <c r="I34" s="665"/>
      <c r="J34" s="750" t="s">
        <v>427</v>
      </c>
      <c r="K34" s="750" t="s">
        <v>428</v>
      </c>
      <c r="L34" s="750" t="s">
        <v>429</v>
      </c>
      <c r="M34" s="804" t="s">
        <v>409</v>
      </c>
      <c r="N34" s="804" t="s">
        <v>5</v>
      </c>
      <c r="O34" s="854" t="s">
        <v>420</v>
      </c>
    </row>
    <row r="35" spans="1:15" x14ac:dyDescent="0.2">
      <c r="A35" s="855"/>
      <c r="B35" s="856">
        <v>0</v>
      </c>
      <c r="C35" s="857" t="s">
        <v>430</v>
      </c>
      <c r="D35" s="858"/>
      <c r="E35" s="859" t="s">
        <v>431</v>
      </c>
      <c r="F35" s="860">
        <f>B35*D35</f>
        <v>0</v>
      </c>
      <c r="G35" s="857"/>
      <c r="H35" s="632"/>
      <c r="I35" s="665"/>
      <c r="J35" s="861"/>
      <c r="K35" s="862"/>
      <c r="L35" s="863"/>
      <c r="M35" s="864"/>
      <c r="N35" s="865"/>
      <c r="O35" s="866"/>
    </row>
    <row r="36" spans="1:15" x14ac:dyDescent="0.2">
      <c r="A36" s="867" t="s">
        <v>426</v>
      </c>
      <c r="B36" s="868">
        <v>0</v>
      </c>
      <c r="C36" s="660" t="s">
        <v>430</v>
      </c>
      <c r="D36" s="869"/>
      <c r="E36" s="870" t="s">
        <v>431</v>
      </c>
      <c r="F36" s="871">
        <f>B36*D36</f>
        <v>0</v>
      </c>
      <c r="G36" s="766"/>
      <c r="H36" s="632"/>
      <c r="I36" s="665"/>
      <c r="J36" s="767">
        <f>M27</f>
        <v>0</v>
      </c>
      <c r="K36" s="872" t="s">
        <v>432</v>
      </c>
      <c r="L36" s="767"/>
      <c r="M36" s="769">
        <f>J36-L36</f>
        <v>0</v>
      </c>
      <c r="N36" s="873"/>
      <c r="O36" s="874">
        <f>M36*N36</f>
        <v>0</v>
      </c>
    </row>
    <row r="37" spans="1:15" ht="15.75" thickBot="1" x14ac:dyDescent="0.25">
      <c r="A37" s="875"/>
      <c r="B37" s="876"/>
      <c r="C37" s="876"/>
      <c r="D37" s="877" t="s">
        <v>433</v>
      </c>
      <c r="E37" s="878"/>
      <c r="F37" s="879">
        <f>SUM(F33:F36)</f>
        <v>0</v>
      </c>
      <c r="G37" s="880"/>
      <c r="H37" s="709"/>
      <c r="I37" s="709"/>
      <c r="J37" s="881"/>
      <c r="K37" s="876"/>
      <c r="L37" s="876"/>
      <c r="M37" s="877" t="s">
        <v>434</v>
      </c>
      <c r="N37" s="709"/>
      <c r="O37" s="882">
        <f>SUM(O35:O36)</f>
        <v>0</v>
      </c>
    </row>
    <row r="38" spans="1:15" ht="15.75" thickTop="1" x14ac:dyDescent="0.2">
      <c r="A38" s="715"/>
      <c r="B38" s="632"/>
      <c r="C38" s="665"/>
      <c r="D38" s="639"/>
      <c r="E38" s="632"/>
      <c r="F38" s="689"/>
      <c r="G38" s="632"/>
      <c r="H38" s="665"/>
      <c r="I38" s="665"/>
      <c r="J38" s="665"/>
      <c r="K38" s="665"/>
      <c r="L38" s="665"/>
      <c r="M38" s="665"/>
      <c r="N38" s="665"/>
      <c r="O38" s="634"/>
    </row>
    <row r="39" spans="1:15" x14ac:dyDescent="0.2">
      <c r="A39" s="719" t="s">
        <v>435</v>
      </c>
      <c r="B39" s="639"/>
      <c r="C39" s="660"/>
      <c r="D39" s="665"/>
      <c r="E39" s="665"/>
      <c r="F39" s="657"/>
      <c r="G39" s="665"/>
      <c r="H39" s="665"/>
      <c r="I39" s="665"/>
      <c r="J39" s="665"/>
      <c r="K39" s="660"/>
      <c r="L39" s="665"/>
      <c r="M39" s="665"/>
      <c r="N39" s="665"/>
      <c r="O39" s="634"/>
    </row>
    <row r="40" spans="1:15" x14ac:dyDescent="0.2">
      <c r="A40" s="883" t="s">
        <v>55</v>
      </c>
      <c r="B40" s="884" t="s">
        <v>436</v>
      </c>
      <c r="C40" s="699"/>
      <c r="D40" s="736" t="s">
        <v>437</v>
      </c>
      <c r="E40" s="735"/>
      <c r="F40" s="726"/>
      <c r="G40" s="885"/>
      <c r="H40" s="884"/>
      <c r="I40" s="885"/>
      <c r="J40" s="886" t="s">
        <v>62</v>
      </c>
      <c r="K40" s="887" t="s">
        <v>438</v>
      </c>
      <c r="L40" s="886" t="s">
        <v>5</v>
      </c>
      <c r="M40" s="1198" t="s">
        <v>270</v>
      </c>
      <c r="N40" s="1199"/>
      <c r="O40" s="888" t="s">
        <v>8</v>
      </c>
    </row>
    <row r="41" spans="1:15" x14ac:dyDescent="0.2">
      <c r="A41" s="762" t="s">
        <v>56</v>
      </c>
      <c r="B41" s="796" t="s">
        <v>439</v>
      </c>
      <c r="C41" s="746"/>
      <c r="D41" s="796" t="s">
        <v>439</v>
      </c>
      <c r="E41" s="746"/>
      <c r="F41" s="796" t="s">
        <v>440</v>
      </c>
      <c r="G41" s="746"/>
      <c r="H41" s="889" t="s">
        <v>7</v>
      </c>
      <c r="I41" s="836" t="s">
        <v>418</v>
      </c>
      <c r="J41" s="802" t="s">
        <v>14</v>
      </c>
      <c r="K41" s="796" t="s">
        <v>441</v>
      </c>
      <c r="L41" s="802" t="s">
        <v>442</v>
      </c>
      <c r="M41" s="802" t="s">
        <v>443</v>
      </c>
      <c r="N41" s="802" t="s">
        <v>444</v>
      </c>
      <c r="O41" s="854" t="s">
        <v>445</v>
      </c>
    </row>
    <row r="42" spans="1:15" x14ac:dyDescent="0.2">
      <c r="A42" s="890" t="s">
        <v>446</v>
      </c>
      <c r="B42" s="698"/>
      <c r="C42" s="699"/>
      <c r="D42" s="698"/>
      <c r="E42" s="699"/>
      <c r="F42" s="698"/>
      <c r="G42" s="699"/>
      <c r="H42" s="891"/>
      <c r="I42" s="699"/>
      <c r="J42" s="741"/>
      <c r="K42" s="741"/>
      <c r="L42" s="892"/>
      <c r="M42" s="893"/>
      <c r="N42" s="698"/>
      <c r="O42" s="894"/>
    </row>
    <row r="43" spans="1:15" x14ac:dyDescent="0.2">
      <c r="A43" s="895" t="s">
        <v>447</v>
      </c>
      <c r="B43" s="896"/>
      <c r="C43" s="648" t="s">
        <v>418</v>
      </c>
      <c r="D43" s="896"/>
      <c r="E43" s="648" t="s">
        <v>418</v>
      </c>
      <c r="F43" s="896"/>
      <c r="G43" s="648" t="s">
        <v>418</v>
      </c>
      <c r="H43" s="897">
        <f>B43+D43+F43</f>
        <v>0</v>
      </c>
      <c r="I43" s="648" t="s">
        <v>418</v>
      </c>
      <c r="J43" s="808" t="s">
        <v>448</v>
      </c>
      <c r="K43" s="808"/>
      <c r="L43" s="898"/>
      <c r="M43" s="899">
        <v>0.14000000000000001</v>
      </c>
      <c r="N43" s="900"/>
      <c r="O43" s="901">
        <f>H43*L43/100+N43/(1+M43)</f>
        <v>0</v>
      </c>
    </row>
    <row r="44" spans="1:15" x14ac:dyDescent="0.2">
      <c r="A44" s="902"/>
      <c r="B44" s="765"/>
      <c r="C44" s="660"/>
      <c r="D44" s="765"/>
      <c r="E44" s="660"/>
      <c r="F44" s="765"/>
      <c r="G44" s="660"/>
      <c r="H44" s="903"/>
      <c r="I44" s="660"/>
      <c r="J44" s="749" t="s">
        <v>449</v>
      </c>
      <c r="K44" s="749"/>
      <c r="L44" s="904"/>
      <c r="M44" s="905"/>
      <c r="N44" s="906">
        <f>N43/1.14</f>
        <v>0</v>
      </c>
      <c r="O44" s="907"/>
    </row>
    <row r="45" spans="1:15" ht="15.75" thickBot="1" x14ac:dyDescent="0.25">
      <c r="A45" s="875"/>
      <c r="B45" s="876"/>
      <c r="C45" s="876"/>
      <c r="D45" s="876"/>
      <c r="E45" s="876"/>
      <c r="F45" s="876"/>
      <c r="G45" s="876"/>
      <c r="H45" s="908"/>
      <c r="I45" s="876"/>
      <c r="J45" s="876"/>
      <c r="K45" s="909"/>
      <c r="L45" s="823"/>
      <c r="M45" s="877" t="s">
        <v>450</v>
      </c>
      <c r="N45" s="878"/>
      <c r="O45" s="910">
        <f>SUM(O42:O44)</f>
        <v>0</v>
      </c>
    </row>
    <row r="46" spans="1:15" ht="15.75" thickTop="1" x14ac:dyDescent="0.2">
      <c r="A46" s="715"/>
      <c r="B46" s="632"/>
      <c r="C46" s="632"/>
      <c r="D46" s="632"/>
      <c r="E46" s="632"/>
      <c r="F46" s="632"/>
      <c r="G46" s="632"/>
      <c r="H46" s="632"/>
      <c r="I46" s="632"/>
      <c r="J46" s="632"/>
      <c r="K46" s="632"/>
      <c r="L46" s="632"/>
      <c r="M46" s="632"/>
      <c r="N46" s="632"/>
      <c r="O46" s="634"/>
    </row>
    <row r="47" spans="1:15" ht="15.75" thickBot="1" x14ac:dyDescent="0.25">
      <c r="A47" s="911" t="s">
        <v>451</v>
      </c>
      <c r="B47" s="912"/>
      <c r="C47" s="913"/>
      <c r="D47" s="913"/>
      <c r="E47" s="913"/>
      <c r="F47" s="913"/>
      <c r="G47" s="913"/>
      <c r="H47" s="913"/>
      <c r="I47" s="913"/>
      <c r="J47" s="913"/>
      <c r="K47" s="913"/>
      <c r="L47" s="913"/>
      <c r="M47" s="913"/>
      <c r="N47" s="709"/>
      <c r="O47" s="634"/>
    </row>
    <row r="48" spans="1:15" ht="16.5" thickTop="1" thickBot="1" x14ac:dyDescent="0.25">
      <c r="A48" s="914" t="s">
        <v>4</v>
      </c>
      <c r="B48" s="915"/>
      <c r="C48" s="915"/>
      <c r="D48" s="1200" t="s">
        <v>452</v>
      </c>
      <c r="E48" s="1201"/>
      <c r="F48" s="1202"/>
      <c r="G48" s="916"/>
      <c r="H48" s="917" t="s">
        <v>453</v>
      </c>
      <c r="I48" s="916"/>
      <c r="J48" s="918"/>
      <c r="K48" s="919"/>
      <c r="L48" s="1200" t="s">
        <v>70</v>
      </c>
      <c r="M48" s="1203"/>
      <c r="N48" s="1204"/>
      <c r="O48" s="920" t="s">
        <v>8</v>
      </c>
    </row>
    <row r="49" spans="1:15" x14ac:dyDescent="0.2">
      <c r="A49" s="921"/>
      <c r="B49" s="922"/>
      <c r="C49" s="922"/>
      <c r="D49" s="923" t="s">
        <v>454</v>
      </c>
      <c r="E49" s="922"/>
      <c r="F49" s="924"/>
      <c r="G49" s="925"/>
      <c r="H49" s="926"/>
      <c r="I49" s="926"/>
      <c r="J49" s="926"/>
      <c r="K49" s="927"/>
      <c r="L49" s="925"/>
      <c r="M49" s="928"/>
      <c r="N49" s="929"/>
      <c r="O49" s="930">
        <v>0</v>
      </c>
    </row>
    <row r="50" spans="1:15" ht="15.75" thickBot="1" x14ac:dyDescent="0.25">
      <c r="A50" s="931"/>
      <c r="B50" s="932"/>
      <c r="C50" s="913"/>
      <c r="D50" s="933"/>
      <c r="E50" s="913"/>
      <c r="F50" s="934"/>
      <c r="G50" s="933"/>
      <c r="H50" s="913"/>
      <c r="I50" s="913"/>
      <c r="J50" s="913"/>
      <c r="K50" s="934"/>
      <c r="L50" s="935"/>
      <c r="M50" s="878"/>
      <c r="N50" s="880"/>
      <c r="O50" s="936"/>
    </row>
    <row r="51" spans="1:15" ht="15.75" thickTop="1" x14ac:dyDescent="0.2">
      <c r="A51" s="715"/>
      <c r="B51" s="632"/>
      <c r="C51" s="632"/>
      <c r="D51" s="632"/>
      <c r="E51" s="632"/>
      <c r="F51" s="632"/>
      <c r="G51" s="632"/>
      <c r="H51" s="632"/>
      <c r="I51" s="632"/>
      <c r="J51" s="632"/>
      <c r="K51" s="632"/>
      <c r="L51" s="632"/>
      <c r="M51" s="632"/>
      <c r="N51" s="632"/>
      <c r="O51" s="634"/>
    </row>
    <row r="52" spans="1:15" x14ac:dyDescent="0.2">
      <c r="A52" s="937" t="s">
        <v>455</v>
      </c>
      <c r="B52" s="660"/>
      <c r="C52" s="660"/>
      <c r="D52" s="660"/>
      <c r="E52" s="660"/>
      <c r="F52" s="660"/>
      <c r="G52" s="660"/>
      <c r="H52" s="660"/>
      <c r="I52" s="660"/>
      <c r="J52" s="660"/>
      <c r="K52" s="660"/>
      <c r="L52" s="660"/>
      <c r="M52" s="660"/>
      <c r="N52" s="660"/>
      <c r="O52" s="654"/>
    </row>
    <row r="53" spans="1:15" x14ac:dyDescent="0.2">
      <c r="A53" s="794" t="s">
        <v>4</v>
      </c>
      <c r="B53" s="836"/>
      <c r="C53" s="746"/>
      <c r="D53" s="765"/>
      <c r="E53" s="838" t="s">
        <v>456</v>
      </c>
      <c r="F53" s="660"/>
      <c r="G53" s="660"/>
      <c r="H53" s="660"/>
      <c r="I53" s="660"/>
      <c r="J53" s="765"/>
      <c r="K53" s="838" t="s">
        <v>70</v>
      </c>
      <c r="L53" s="660"/>
      <c r="M53" s="660"/>
      <c r="N53" s="938" t="s">
        <v>7</v>
      </c>
      <c r="O53" s="854" t="s">
        <v>8</v>
      </c>
    </row>
    <row r="54" spans="1:15" x14ac:dyDescent="0.2">
      <c r="A54" s="715"/>
      <c r="B54" s="665"/>
      <c r="C54" s="665"/>
      <c r="D54" s="681"/>
      <c r="E54" s="665"/>
      <c r="F54" s="665"/>
      <c r="G54" s="939"/>
      <c r="H54" s="665"/>
      <c r="I54" s="665"/>
      <c r="J54" s="681"/>
      <c r="K54" s="665"/>
      <c r="L54" s="665"/>
      <c r="M54" s="665"/>
      <c r="N54" s="905"/>
      <c r="O54" s="662"/>
    </row>
    <row r="55" spans="1:15" x14ac:dyDescent="0.2">
      <c r="A55" s="940"/>
      <c r="B55" s="746"/>
      <c r="C55" s="746"/>
      <c r="D55" s="745"/>
      <c r="E55" s="795"/>
      <c r="F55" s="795"/>
      <c r="G55" s="795"/>
      <c r="H55" s="795"/>
      <c r="I55" s="795"/>
      <c r="J55" s="749"/>
      <c r="K55" s="795"/>
      <c r="L55" s="660"/>
      <c r="M55" s="660"/>
      <c r="N55" s="804">
        <v>4</v>
      </c>
      <c r="O55" s="941">
        <v>0</v>
      </c>
    </row>
    <row r="56" spans="1:15" x14ac:dyDescent="0.2">
      <c r="A56" s="942" t="s">
        <v>457</v>
      </c>
      <c r="B56" s="943"/>
      <c r="C56" s="660"/>
      <c r="D56" s="681"/>
      <c r="E56" s="944"/>
      <c r="F56" s="944"/>
      <c r="G56" s="739"/>
      <c r="H56" s="739"/>
      <c r="I56" s="739"/>
      <c r="J56" s="698"/>
      <c r="K56" s="739"/>
      <c r="L56" s="739"/>
      <c r="M56" s="699"/>
      <c r="N56" s="893"/>
      <c r="O56" s="888" t="s">
        <v>458</v>
      </c>
    </row>
    <row r="57" spans="1:15" x14ac:dyDescent="0.2">
      <c r="A57" s="762" t="s">
        <v>459</v>
      </c>
      <c r="B57" s="796" t="s">
        <v>389</v>
      </c>
      <c r="C57" s="746"/>
      <c r="D57" s="796" t="s">
        <v>401</v>
      </c>
      <c r="E57" s="746"/>
      <c r="F57" s="746"/>
      <c r="G57" s="746"/>
      <c r="H57" s="746"/>
      <c r="I57" s="746"/>
      <c r="J57" s="837" t="s">
        <v>460</v>
      </c>
      <c r="K57" s="945"/>
      <c r="L57" s="945"/>
      <c r="M57" s="945"/>
      <c r="N57" s="804" t="s">
        <v>7</v>
      </c>
      <c r="O57" s="854" t="s">
        <v>461</v>
      </c>
    </row>
    <row r="58" spans="1:15" x14ac:dyDescent="0.2">
      <c r="A58" s="848"/>
      <c r="B58" s="946"/>
      <c r="C58" s="947"/>
      <c r="D58" s="896"/>
      <c r="E58" s="648"/>
      <c r="F58" s="648"/>
      <c r="G58" s="648"/>
      <c r="H58" s="648"/>
      <c r="I58" s="648"/>
      <c r="J58" s="896"/>
      <c r="K58" s="648"/>
      <c r="L58" s="648"/>
      <c r="M58" s="648"/>
      <c r="N58" s="948" t="s">
        <v>462</v>
      </c>
      <c r="O58" s="949">
        <v>0</v>
      </c>
    </row>
    <row r="59" spans="1:15" x14ac:dyDescent="0.2">
      <c r="A59" s="950"/>
      <c r="B59" s="747"/>
      <c r="C59" s="746"/>
      <c r="D59" s="951" t="s">
        <v>463</v>
      </c>
      <c r="E59" s="952" t="s">
        <v>464</v>
      </c>
      <c r="F59" s="795"/>
      <c r="G59" s="795"/>
      <c r="H59" s="795"/>
      <c r="I59" s="795"/>
      <c r="J59" s="745" t="s">
        <v>465</v>
      </c>
      <c r="K59" s="795"/>
      <c r="L59" s="795"/>
      <c r="M59" s="795"/>
      <c r="N59" s="750" t="s">
        <v>466</v>
      </c>
      <c r="O59" s="953">
        <v>0</v>
      </c>
    </row>
    <row r="60" spans="1:15" x14ac:dyDescent="0.2">
      <c r="A60" s="954"/>
      <c r="B60" s="955"/>
      <c r="C60" s="956"/>
      <c r="D60" s="956"/>
      <c r="E60" s="956"/>
      <c r="F60" s="956"/>
      <c r="G60" s="956"/>
      <c r="H60" s="956"/>
      <c r="I60" s="956"/>
      <c r="J60" s="957" t="s">
        <v>467</v>
      </c>
      <c r="K60" s="725"/>
      <c r="L60" s="725"/>
      <c r="M60" s="725"/>
      <c r="N60" s="938" t="s">
        <v>466</v>
      </c>
      <c r="O60" s="958">
        <f>O59</f>
        <v>0</v>
      </c>
    </row>
    <row r="61" spans="1:15" ht="15.75" thickBot="1" x14ac:dyDescent="0.25">
      <c r="A61" s="875"/>
      <c r="B61" s="876"/>
      <c r="C61" s="876"/>
      <c r="D61" s="876"/>
      <c r="E61" s="876"/>
      <c r="F61" s="876"/>
      <c r="G61" s="876"/>
      <c r="H61" s="876"/>
      <c r="I61" s="959"/>
      <c r="J61" s="960" t="s">
        <v>468</v>
      </c>
      <c r="K61" s="709"/>
      <c r="L61" s="709"/>
      <c r="M61" s="709"/>
      <c r="N61" s="709"/>
      <c r="O61" s="961">
        <f>O58+O55+O45+O37+F37</f>
        <v>0</v>
      </c>
    </row>
    <row r="62" spans="1:15" ht="15.75" thickTop="1" x14ac:dyDescent="0.2"/>
    <row r="63" spans="1:15" ht="15" customHeight="1" x14ac:dyDescent="0.2">
      <c r="A63" s="962" t="s">
        <v>469</v>
      </c>
      <c r="B63" s="1205" t="s">
        <v>470</v>
      </c>
      <c r="C63" s="1206"/>
      <c r="D63" s="1206"/>
      <c r="E63" s="1206"/>
      <c r="F63" s="1206"/>
      <c r="G63" s="1206"/>
      <c r="H63" s="1206"/>
      <c r="I63" s="1206"/>
      <c r="J63" s="1206"/>
      <c r="K63" s="1206"/>
      <c r="L63" s="1206"/>
      <c r="M63" s="1206"/>
      <c r="N63" s="1206"/>
      <c r="O63" s="1206"/>
    </row>
    <row r="64" spans="1:15" x14ac:dyDescent="0.2">
      <c r="A64" s="963"/>
      <c r="B64" s="964"/>
      <c r="J64" s="965"/>
    </row>
    <row r="65" spans="1:15" ht="15" customHeight="1" x14ac:dyDescent="0.2">
      <c r="A65" s="963"/>
      <c r="B65" s="1205" t="s">
        <v>471</v>
      </c>
      <c r="C65" s="1206"/>
      <c r="D65" s="1206"/>
      <c r="E65" s="1206"/>
      <c r="F65" s="1206"/>
      <c r="G65" s="1206"/>
      <c r="H65" s="1206"/>
      <c r="I65" s="1206"/>
      <c r="J65" s="1206"/>
      <c r="K65" s="1206"/>
      <c r="L65" s="1206"/>
      <c r="M65" s="1206"/>
      <c r="N65" s="1206"/>
      <c r="O65" s="1206"/>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3"/>
  </sheetPr>
  <dimension ref="A1:I115"/>
  <sheetViews>
    <sheetView topLeftCell="A16" zoomScale="75" zoomScaleNormal="75" zoomScaleSheetLayoutView="75" workbookViewId="0">
      <selection activeCell="C3" sqref="C3"/>
    </sheetView>
  </sheetViews>
  <sheetFormatPr defaultRowHeight="15" x14ac:dyDescent="0.2"/>
  <cols>
    <col min="1" max="1" width="10" bestFit="1" customWidth="1"/>
    <col min="2" max="2" width="11.6640625" customWidth="1"/>
    <col min="3" max="3" width="10.88671875" customWidth="1"/>
    <col min="4" max="4" width="6.88671875" customWidth="1"/>
    <col min="5" max="5" width="18.109375" customWidth="1"/>
    <col min="6" max="6" width="8.77734375" customWidth="1"/>
    <col min="7" max="7" width="8.33203125" customWidth="1"/>
    <col min="8" max="8" width="10.33203125" customWidth="1"/>
    <col min="9" max="9" width="15" customWidth="1"/>
    <col min="10" max="10" width="17.21875" bestFit="1" customWidth="1"/>
  </cols>
  <sheetData>
    <row r="1" spans="1:9" ht="24" customHeight="1" thickTop="1" x14ac:dyDescent="0.2">
      <c r="A1" s="976" t="s">
        <v>52</v>
      </c>
      <c r="B1" s="262"/>
      <c r="C1" s="262"/>
      <c r="D1" s="262"/>
      <c r="E1" s="262"/>
      <c r="F1" s="262"/>
      <c r="G1" s="262"/>
      <c r="H1" s="262"/>
      <c r="I1" s="263"/>
    </row>
    <row r="2" spans="1:9" ht="20.25" customHeight="1" x14ac:dyDescent="0.2">
      <c r="A2" s="305" t="s">
        <v>264</v>
      </c>
      <c r="B2" s="250"/>
      <c r="C2" s="250"/>
      <c r="D2" s="250"/>
      <c r="E2" s="377"/>
      <c r="F2" s="458" t="s">
        <v>273</v>
      </c>
      <c r="G2" s="250"/>
    </row>
    <row r="3" spans="1:9" ht="16.5" thickBot="1" x14ac:dyDescent="0.25">
      <c r="A3" s="1218" t="s">
        <v>37</v>
      </c>
      <c r="B3" s="1219"/>
      <c r="C3" s="975">
        <f>'Input Data'!$D$19</f>
        <v>0</v>
      </c>
      <c r="D3" s="308"/>
      <c r="E3" s="308"/>
      <c r="F3" s="307" t="s">
        <v>207</v>
      </c>
      <c r="G3" s="974">
        <f>'Input Data'!$D$5</f>
        <v>0</v>
      </c>
      <c r="H3" s="250"/>
      <c r="I3" s="207"/>
    </row>
    <row r="4" spans="1:9" ht="16.5" thickTop="1" thickBot="1" x14ac:dyDescent="0.25">
      <c r="A4" s="403"/>
      <c r="B4" s="378"/>
      <c r="C4" s="379"/>
      <c r="D4" s="379"/>
      <c r="E4" s="379"/>
      <c r="F4" s="379"/>
      <c r="G4" s="374"/>
      <c r="H4" s="374"/>
      <c r="I4" s="404"/>
    </row>
    <row r="5" spans="1:9" ht="15.75" thickTop="1" x14ac:dyDescent="0.2">
      <c r="A5" s="261" t="s">
        <v>53</v>
      </c>
      <c r="B5" s="269"/>
      <c r="C5" s="269"/>
      <c r="D5" s="269"/>
      <c r="E5" s="269"/>
      <c r="F5" s="269"/>
      <c r="G5" s="269"/>
      <c r="H5" s="269"/>
      <c r="I5" s="405"/>
    </row>
    <row r="6" spans="1:9" ht="30" x14ac:dyDescent="0.2">
      <c r="A6" s="406" t="s">
        <v>54</v>
      </c>
      <c r="B6" s="271" t="s">
        <v>47</v>
      </c>
      <c r="C6" s="271" t="s">
        <v>29</v>
      </c>
      <c r="D6" s="271" t="s">
        <v>55</v>
      </c>
      <c r="E6" s="271" t="s">
        <v>56</v>
      </c>
      <c r="F6" s="271" t="s">
        <v>57</v>
      </c>
      <c r="G6" s="271" t="s">
        <v>275</v>
      </c>
      <c r="H6" s="271" t="s">
        <v>5</v>
      </c>
      <c r="I6" s="407" t="s">
        <v>50</v>
      </c>
    </row>
    <row r="7" spans="1:9" x14ac:dyDescent="0.2">
      <c r="A7" s="408"/>
      <c r="B7" s="311"/>
      <c r="C7" s="311"/>
      <c r="D7" s="311"/>
      <c r="E7" s="311"/>
      <c r="F7" s="1023"/>
      <c r="G7" s="1022">
        <f>IF('Input Data'!$H$36&lt;'Input Data'!$H$28,F7,F7-2)</f>
        <v>0</v>
      </c>
      <c r="H7" s="319"/>
      <c r="I7" s="1015">
        <f t="shared" ref="I7:I16" si="0">G7*H7</f>
        <v>0</v>
      </c>
    </row>
    <row r="8" spans="1:9" x14ac:dyDescent="0.2">
      <c r="A8" s="409"/>
      <c r="B8" s="277"/>
      <c r="C8" s="277"/>
      <c r="D8" s="277"/>
      <c r="E8" s="277"/>
      <c r="F8" s="1024"/>
      <c r="G8" s="1022">
        <f>IF('Input Data'!$H$36&lt;'Input Data'!$H$28,F8,F8-2)</f>
        <v>0</v>
      </c>
      <c r="H8" s="281"/>
      <c r="I8" s="1012">
        <f t="shared" si="0"/>
        <v>0</v>
      </c>
    </row>
    <row r="9" spans="1:9" x14ac:dyDescent="0.2">
      <c r="A9" s="409"/>
      <c r="B9" s="277"/>
      <c r="C9" s="277"/>
      <c r="D9" s="277"/>
      <c r="E9" s="277"/>
      <c r="F9" s="1024"/>
      <c r="G9" s="1022">
        <f>IF('Input Data'!$H$36&lt;'Input Data'!$H$28,F9,F9-2)</f>
        <v>0</v>
      </c>
      <c r="H9" s="281"/>
      <c r="I9" s="1012">
        <f t="shared" si="0"/>
        <v>0</v>
      </c>
    </row>
    <row r="10" spans="1:9" x14ac:dyDescent="0.2">
      <c r="A10" s="409"/>
      <c r="B10" s="277"/>
      <c r="C10" s="277"/>
      <c r="D10" s="277"/>
      <c r="E10" s="277"/>
      <c r="F10" s="1024"/>
      <c r="G10" s="1022">
        <f>IF('Input Data'!$H$36&lt;'Input Data'!$H$28,F10,F10-2)</f>
        <v>0</v>
      </c>
      <c r="H10" s="281"/>
      <c r="I10" s="1012">
        <f t="shared" si="0"/>
        <v>0</v>
      </c>
    </row>
    <row r="11" spans="1:9" x14ac:dyDescent="0.2">
      <c r="A11" s="409"/>
      <c r="B11" s="277"/>
      <c r="C11" s="277"/>
      <c r="D11" s="277"/>
      <c r="E11" s="277"/>
      <c r="F11" s="1024"/>
      <c r="G11" s="1022">
        <f>IF('Input Data'!$H$36&lt;'Input Data'!$H$28,F11,F11-2)</f>
        <v>0</v>
      </c>
      <c r="H11" s="281"/>
      <c r="I11" s="1012">
        <f t="shared" si="0"/>
        <v>0</v>
      </c>
    </row>
    <row r="12" spans="1:9" x14ac:dyDescent="0.2">
      <c r="A12" s="409"/>
      <c r="B12" s="277"/>
      <c r="C12" s="277"/>
      <c r="D12" s="277"/>
      <c r="E12" s="277"/>
      <c r="F12" s="1024"/>
      <c r="G12" s="1022">
        <f>IF('Input Data'!$H$36&lt;'Input Data'!$H$28,F12,F12-2)</f>
        <v>0</v>
      </c>
      <c r="H12" s="281"/>
      <c r="I12" s="1012">
        <f t="shared" si="0"/>
        <v>0</v>
      </c>
    </row>
    <row r="13" spans="1:9" x14ac:dyDescent="0.2">
      <c r="A13" s="409"/>
      <c r="B13" s="277"/>
      <c r="C13" s="277"/>
      <c r="D13" s="277"/>
      <c r="E13" s="277"/>
      <c r="F13" s="1024"/>
      <c r="G13" s="1022">
        <f>IF('Input Data'!$H$36&lt;'Input Data'!$H$28,F13,F13-2)</f>
        <v>0</v>
      </c>
      <c r="H13" s="281"/>
      <c r="I13" s="1012">
        <f t="shared" si="0"/>
        <v>0</v>
      </c>
    </row>
    <row r="14" spans="1:9" x14ac:dyDescent="0.2">
      <c r="A14" s="409"/>
      <c r="B14" s="277"/>
      <c r="C14" s="277"/>
      <c r="D14" s="277"/>
      <c r="E14" s="277"/>
      <c r="F14" s="1024"/>
      <c r="G14" s="1022">
        <f>IF('Input Data'!$H$36&lt;'Input Data'!$H$28,F14,F14-2)</f>
        <v>0</v>
      </c>
      <c r="H14" s="281"/>
      <c r="I14" s="1012">
        <f t="shared" si="0"/>
        <v>0</v>
      </c>
    </row>
    <row r="15" spans="1:9" x14ac:dyDescent="0.2">
      <c r="A15" s="409"/>
      <c r="B15" s="277"/>
      <c r="C15" s="277"/>
      <c r="D15" s="277"/>
      <c r="E15" s="277"/>
      <c r="F15" s="1024"/>
      <c r="G15" s="1022">
        <f>IF('Input Data'!$H$36&lt;'Input Data'!$H$28,F15,F15-2)</f>
        <v>0</v>
      </c>
      <c r="H15" s="281"/>
      <c r="I15" s="1012">
        <f t="shared" si="0"/>
        <v>0</v>
      </c>
    </row>
    <row r="16" spans="1:9" ht="15.75" thickBot="1" x14ac:dyDescent="0.25">
      <c r="A16" s="410"/>
      <c r="B16" s="314"/>
      <c r="C16" s="314"/>
      <c r="D16" s="314"/>
      <c r="E16" s="314"/>
      <c r="F16" s="1025"/>
      <c r="G16" s="1022">
        <f>IF('Input Data'!$H$36&lt;'Input Data'!$H$28,F16,F16-2)</f>
        <v>0</v>
      </c>
      <c r="H16" s="328"/>
      <c r="I16" s="1013">
        <f t="shared" si="0"/>
        <v>0</v>
      </c>
    </row>
    <row r="17" spans="1:9" x14ac:dyDescent="0.2">
      <c r="A17" s="411"/>
      <c r="B17" s="285"/>
      <c r="C17" s="285"/>
      <c r="D17" s="285"/>
      <c r="E17" s="285"/>
      <c r="F17" s="285"/>
      <c r="G17" s="285"/>
      <c r="H17" s="985" t="s">
        <v>262</v>
      </c>
      <c r="I17" s="1014">
        <f>SUM(I7:I16)</f>
        <v>0</v>
      </c>
    </row>
    <row r="18" spans="1:9" ht="15.75" thickBot="1" x14ac:dyDescent="0.25">
      <c r="A18" s="412"/>
      <c r="B18" s="250"/>
      <c r="C18" s="250"/>
      <c r="D18" s="250"/>
      <c r="E18" s="250"/>
      <c r="F18" s="250"/>
      <c r="G18" s="250"/>
      <c r="H18" s="250"/>
      <c r="I18" s="453"/>
    </row>
    <row r="19" spans="1:9" ht="15.75" thickTop="1" x14ac:dyDescent="0.2">
      <c r="A19" s="261" t="s">
        <v>58</v>
      </c>
      <c r="B19" s="317"/>
      <c r="C19" s="317"/>
      <c r="D19" s="317"/>
      <c r="E19" s="317"/>
      <c r="F19" s="317"/>
      <c r="G19" s="317"/>
      <c r="H19" s="317"/>
      <c r="I19" s="454"/>
    </row>
    <row r="20" spans="1:9" x14ac:dyDescent="0.2">
      <c r="A20" s="299" t="s">
        <v>59</v>
      </c>
      <c r="B20" s="289" t="s">
        <v>60</v>
      </c>
      <c r="C20" s="289"/>
      <c r="D20" s="289"/>
      <c r="E20" s="250"/>
      <c r="F20" s="250"/>
      <c r="G20" s="289" t="s">
        <v>61</v>
      </c>
      <c r="H20" s="250"/>
      <c r="I20" s="453"/>
    </row>
    <row r="21" spans="1:9" x14ac:dyDescent="0.2">
      <c r="A21" s="299" t="s">
        <v>43</v>
      </c>
      <c r="B21" s="289" t="s">
        <v>60</v>
      </c>
      <c r="C21" s="380"/>
      <c r="D21" s="380"/>
      <c r="E21" s="381"/>
      <c r="F21" s="250"/>
      <c r="G21" s="289" t="s">
        <v>61</v>
      </c>
      <c r="H21" s="381"/>
      <c r="I21" s="455"/>
    </row>
    <row r="22" spans="1:9" x14ac:dyDescent="0.2">
      <c r="A22" s="299" t="s">
        <v>45</v>
      </c>
      <c r="B22" s="289" t="s">
        <v>60</v>
      </c>
      <c r="C22" s="289"/>
      <c r="D22" s="289"/>
      <c r="E22" s="250"/>
      <c r="F22" s="250"/>
      <c r="G22" s="289" t="s">
        <v>61</v>
      </c>
      <c r="H22" s="250"/>
      <c r="I22" s="453"/>
    </row>
    <row r="23" spans="1:9" ht="30" x14ac:dyDescent="0.2">
      <c r="A23" s="406" t="s">
        <v>4</v>
      </c>
      <c r="B23" s="271" t="s">
        <v>47</v>
      </c>
      <c r="C23" s="271" t="s">
        <v>29</v>
      </c>
      <c r="D23" s="271" t="s">
        <v>62</v>
      </c>
      <c r="E23" s="271" t="s">
        <v>63</v>
      </c>
      <c r="F23" s="271" t="s">
        <v>487</v>
      </c>
      <c r="G23" s="271" t="s">
        <v>64</v>
      </c>
      <c r="H23" s="271" t="s">
        <v>5</v>
      </c>
      <c r="I23" s="449" t="s">
        <v>50</v>
      </c>
    </row>
    <row r="24" spans="1:9" x14ac:dyDescent="0.2">
      <c r="A24" s="408"/>
      <c r="B24" s="311"/>
      <c r="C24" s="311"/>
      <c r="D24" s="311"/>
      <c r="E24" s="311"/>
      <c r="F24" s="319"/>
      <c r="G24" s="311"/>
      <c r="H24" s="319"/>
      <c r="I24" s="1015">
        <f>G24*H24+F24</f>
        <v>0</v>
      </c>
    </row>
    <row r="25" spans="1:9" x14ac:dyDescent="0.2">
      <c r="A25" s="409"/>
      <c r="B25" s="277"/>
      <c r="C25" s="277"/>
      <c r="D25" s="277"/>
      <c r="E25" s="277"/>
      <c r="F25" s="281"/>
      <c r="G25" s="277"/>
      <c r="H25" s="281"/>
      <c r="I25" s="1015">
        <f t="shared" ref="I25:I33" si="1">G25*H25+F25</f>
        <v>0</v>
      </c>
    </row>
    <row r="26" spans="1:9" x14ac:dyDescent="0.2">
      <c r="A26" s="409"/>
      <c r="B26" s="277"/>
      <c r="C26" s="277"/>
      <c r="D26" s="277"/>
      <c r="E26" s="277"/>
      <c r="F26" s="281"/>
      <c r="G26" s="277"/>
      <c r="H26" s="281"/>
      <c r="I26" s="1015">
        <f t="shared" si="1"/>
        <v>0</v>
      </c>
    </row>
    <row r="27" spans="1:9" x14ac:dyDescent="0.2">
      <c r="A27" s="409"/>
      <c r="B27" s="277"/>
      <c r="C27" s="277"/>
      <c r="D27" s="277"/>
      <c r="E27" s="277"/>
      <c r="F27" s="281"/>
      <c r="G27" s="277"/>
      <c r="H27" s="281"/>
      <c r="I27" s="1015">
        <f t="shared" si="1"/>
        <v>0</v>
      </c>
    </row>
    <row r="28" spans="1:9" x14ac:dyDescent="0.2">
      <c r="A28" s="409"/>
      <c r="B28" s="277"/>
      <c r="C28" s="277"/>
      <c r="D28" s="277"/>
      <c r="E28" s="277"/>
      <c r="F28" s="281"/>
      <c r="G28" s="277"/>
      <c r="H28" s="281"/>
      <c r="I28" s="1015">
        <f t="shared" si="1"/>
        <v>0</v>
      </c>
    </row>
    <row r="29" spans="1:9" x14ac:dyDescent="0.2">
      <c r="A29" s="409"/>
      <c r="B29" s="277"/>
      <c r="C29" s="277"/>
      <c r="D29" s="277"/>
      <c r="E29" s="277"/>
      <c r="F29" s="281"/>
      <c r="G29" s="277"/>
      <c r="H29" s="281"/>
      <c r="I29" s="1015">
        <f t="shared" si="1"/>
        <v>0</v>
      </c>
    </row>
    <row r="30" spans="1:9" ht="15.75" customHeight="1" x14ac:dyDescent="0.2">
      <c r="A30" s="409"/>
      <c r="B30" s="277"/>
      <c r="C30" s="277"/>
      <c r="D30" s="277"/>
      <c r="E30" s="277"/>
      <c r="F30" s="281"/>
      <c r="G30" s="277"/>
      <c r="H30" s="281"/>
      <c r="I30" s="1015">
        <f t="shared" si="1"/>
        <v>0</v>
      </c>
    </row>
    <row r="31" spans="1:9" x14ac:dyDescent="0.2">
      <c r="A31" s="409"/>
      <c r="B31" s="277"/>
      <c r="C31" s="277"/>
      <c r="D31" s="277"/>
      <c r="E31" s="277"/>
      <c r="F31" s="281"/>
      <c r="G31" s="277"/>
      <c r="H31" s="281"/>
      <c r="I31" s="1015">
        <f t="shared" si="1"/>
        <v>0</v>
      </c>
    </row>
    <row r="32" spans="1:9" x14ac:dyDescent="0.2">
      <c r="A32" s="409"/>
      <c r="B32" s="277"/>
      <c r="C32" s="277"/>
      <c r="D32" s="277"/>
      <c r="E32" s="277"/>
      <c r="F32" s="281"/>
      <c r="G32" s="277"/>
      <c r="H32" s="281"/>
      <c r="I32" s="1015">
        <f t="shared" si="1"/>
        <v>0</v>
      </c>
    </row>
    <row r="33" spans="1:9" x14ac:dyDescent="0.2">
      <c r="A33" s="410"/>
      <c r="B33" s="314"/>
      <c r="C33" s="314"/>
      <c r="D33" s="314"/>
      <c r="E33" s="314"/>
      <c r="F33" s="328"/>
      <c r="G33" s="314"/>
      <c r="H33" s="328"/>
      <c r="I33" s="1015">
        <f t="shared" si="1"/>
        <v>0</v>
      </c>
    </row>
    <row r="34" spans="1:9" x14ac:dyDescent="0.2">
      <c r="A34" s="411"/>
      <c r="B34" s="285"/>
      <c r="C34" s="285"/>
      <c r="D34" s="285"/>
      <c r="E34" s="285"/>
      <c r="F34" s="285"/>
      <c r="G34" s="285"/>
      <c r="H34" s="985" t="s">
        <v>65</v>
      </c>
      <c r="I34" s="1014">
        <f>SUM(I24:I33)</f>
        <v>0</v>
      </c>
    </row>
    <row r="35" spans="1:9" x14ac:dyDescent="0.2">
      <c r="A35" s="299"/>
      <c r="B35" s="300"/>
      <c r="C35" s="300"/>
      <c r="D35" s="300"/>
      <c r="E35" s="300"/>
      <c r="F35" s="300"/>
      <c r="G35" s="300"/>
      <c r="H35" s="300"/>
      <c r="I35" s="456"/>
    </row>
    <row r="36" spans="1:9" x14ac:dyDescent="0.2">
      <c r="A36" s="414" t="s">
        <v>488</v>
      </c>
      <c r="B36" s="269"/>
      <c r="C36" s="269"/>
      <c r="D36" s="269"/>
      <c r="E36" s="269"/>
      <c r="F36" s="269"/>
      <c r="G36" s="269"/>
      <c r="H36" s="269"/>
      <c r="I36" s="448"/>
    </row>
    <row r="37" spans="1:9" ht="30" x14ac:dyDescent="0.2">
      <c r="A37" s="406" t="s">
        <v>4</v>
      </c>
      <c r="B37" s="322" t="s">
        <v>47</v>
      </c>
      <c r="C37" s="1220" t="s">
        <v>29</v>
      </c>
      <c r="D37" s="1221"/>
      <c r="E37" s="271" t="s">
        <v>11</v>
      </c>
      <c r="F37" s="271" t="s">
        <v>66</v>
      </c>
      <c r="G37" s="271" t="s">
        <v>6</v>
      </c>
      <c r="H37" s="271" t="s">
        <v>67</v>
      </c>
      <c r="I37" s="449" t="s">
        <v>50</v>
      </c>
    </row>
    <row r="38" spans="1:9" x14ac:dyDescent="0.2">
      <c r="A38" s="408"/>
      <c r="B38" s="311"/>
      <c r="C38" s="312"/>
      <c r="D38" s="313"/>
      <c r="E38" s="311"/>
      <c r="F38" s="1023"/>
      <c r="G38" s="1023"/>
      <c r="H38" s="311"/>
      <c r="I38" s="1018"/>
    </row>
    <row r="39" spans="1:9" x14ac:dyDescent="0.2">
      <c r="A39" s="409"/>
      <c r="B39" s="277"/>
      <c r="C39" s="278"/>
      <c r="D39" s="280"/>
      <c r="E39" s="277"/>
      <c r="F39" s="1024"/>
      <c r="G39" s="1024"/>
      <c r="H39" s="277"/>
      <c r="I39" s="1019"/>
    </row>
    <row r="40" spans="1:9" x14ac:dyDescent="0.2">
      <c r="A40" s="409"/>
      <c r="B40" s="277"/>
      <c r="C40" s="278"/>
      <c r="D40" s="280"/>
      <c r="E40" s="277"/>
      <c r="F40" s="1024"/>
      <c r="G40" s="1024"/>
      <c r="H40" s="277"/>
      <c r="I40" s="1019"/>
    </row>
    <row r="41" spans="1:9" x14ac:dyDescent="0.2">
      <c r="A41" s="409"/>
      <c r="B41" s="277"/>
      <c r="C41" s="278"/>
      <c r="D41" s="280"/>
      <c r="E41" s="277"/>
      <c r="F41" s="1024"/>
      <c r="G41" s="1024"/>
      <c r="H41" s="277"/>
      <c r="I41" s="1019"/>
    </row>
    <row r="42" spans="1:9" x14ac:dyDescent="0.2">
      <c r="A42" s="409"/>
      <c r="B42" s="277"/>
      <c r="C42" s="278"/>
      <c r="D42" s="280"/>
      <c r="E42" s="277"/>
      <c r="F42" s="1024"/>
      <c r="G42" s="1024"/>
      <c r="H42" s="277"/>
      <c r="I42" s="1019"/>
    </row>
    <row r="43" spans="1:9" x14ac:dyDescent="0.2">
      <c r="A43" s="409"/>
      <c r="B43" s="277"/>
      <c r="C43" s="278"/>
      <c r="D43" s="280"/>
      <c r="E43" s="277"/>
      <c r="F43" s="1024"/>
      <c r="G43" s="1024"/>
      <c r="H43" s="277"/>
      <c r="I43" s="1019"/>
    </row>
    <row r="44" spans="1:9" x14ac:dyDescent="0.2">
      <c r="A44" s="409"/>
      <c r="B44" s="277"/>
      <c r="C44" s="278"/>
      <c r="D44" s="280"/>
      <c r="E44" s="277"/>
      <c r="F44" s="1024"/>
      <c r="G44" s="1024"/>
      <c r="H44" s="277"/>
      <c r="I44" s="1019"/>
    </row>
    <row r="45" spans="1:9" ht="15.75" thickBot="1" x14ac:dyDescent="0.25">
      <c r="A45" s="410"/>
      <c r="B45" s="314"/>
      <c r="C45" s="315"/>
      <c r="D45" s="316"/>
      <c r="E45" s="314"/>
      <c r="F45" s="1025"/>
      <c r="G45" s="1025"/>
      <c r="H45" s="314"/>
      <c r="I45" s="1020"/>
    </row>
    <row r="46" spans="1:9" x14ac:dyDescent="0.2">
      <c r="A46" s="411"/>
      <c r="B46" s="285"/>
      <c r="C46" s="285"/>
      <c r="D46" s="285"/>
      <c r="E46" s="285"/>
      <c r="F46" s="285"/>
      <c r="G46" s="285"/>
      <c r="H46" s="286" t="s">
        <v>68</v>
      </c>
      <c r="I46" s="1014">
        <f>SUM(I38:I45)</f>
        <v>0</v>
      </c>
    </row>
    <row r="47" spans="1:9" x14ac:dyDescent="0.2">
      <c r="A47" s="412"/>
      <c r="B47" s="250"/>
      <c r="C47" s="250"/>
      <c r="D47" s="250"/>
      <c r="E47" s="250"/>
      <c r="F47" s="250"/>
      <c r="G47" s="250"/>
      <c r="H47" s="250"/>
      <c r="I47" s="453"/>
    </row>
    <row r="48" spans="1:9" x14ac:dyDescent="0.2">
      <c r="A48" s="414" t="s">
        <v>69</v>
      </c>
      <c r="B48" s="269"/>
      <c r="C48" s="269"/>
      <c r="D48" s="269"/>
      <c r="E48" s="269"/>
      <c r="F48" s="269"/>
      <c r="G48" s="269"/>
      <c r="H48" s="269"/>
      <c r="I48" s="448"/>
    </row>
    <row r="49" spans="1:9" ht="30" x14ac:dyDescent="0.2">
      <c r="A49" s="415" t="s">
        <v>4</v>
      </c>
      <c r="B49" s="322" t="s">
        <v>47</v>
      </c>
      <c r="C49" s="272" t="s">
        <v>29</v>
      </c>
      <c r="D49" s="335" t="s">
        <v>55</v>
      </c>
      <c r="E49" s="335" t="s">
        <v>56</v>
      </c>
      <c r="F49" s="335"/>
      <c r="G49" s="271" t="s">
        <v>70</v>
      </c>
      <c r="H49" s="271" t="s">
        <v>71</v>
      </c>
      <c r="I49" s="449" t="s">
        <v>50</v>
      </c>
    </row>
    <row r="50" spans="1:9" ht="15.75" thickBot="1" x14ac:dyDescent="0.25">
      <c r="A50" s="408"/>
      <c r="B50" s="312"/>
      <c r="C50" s="312"/>
      <c r="D50" s="311"/>
      <c r="E50" s="311"/>
      <c r="F50" s="311"/>
      <c r="G50" s="311"/>
      <c r="H50" s="310"/>
      <c r="I50" s="1018"/>
    </row>
    <row r="51" spans="1:9" ht="15.75" thickTop="1" x14ac:dyDescent="0.2">
      <c r="A51" s="382"/>
      <c r="B51" s="278"/>
      <c r="C51" s="278"/>
      <c r="D51" s="277"/>
      <c r="E51" s="277"/>
      <c r="F51" s="277"/>
      <c r="G51" s="277"/>
      <c r="H51" s="1026"/>
      <c r="I51" s="1019"/>
    </row>
    <row r="52" spans="1:9" x14ac:dyDescent="0.2">
      <c r="A52" s="409"/>
      <c r="B52" s="278"/>
      <c r="C52" s="278"/>
      <c r="D52" s="277"/>
      <c r="E52" s="277"/>
      <c r="F52" s="277"/>
      <c r="G52" s="277"/>
      <c r="H52" s="1026"/>
      <c r="I52" s="1019"/>
    </row>
    <row r="53" spans="1:9" x14ac:dyDescent="0.2">
      <c r="A53" s="409"/>
      <c r="B53" s="278"/>
      <c r="C53" s="278"/>
      <c r="D53" s="277"/>
      <c r="E53" s="277"/>
      <c r="F53" s="277"/>
      <c r="G53" s="277"/>
      <c r="H53" s="1026"/>
      <c r="I53" s="1019"/>
    </row>
    <row r="54" spans="1:9" x14ac:dyDescent="0.2">
      <c r="A54" s="409"/>
      <c r="B54" s="278"/>
      <c r="C54" s="278"/>
      <c r="D54" s="277"/>
      <c r="E54" s="277"/>
      <c r="F54" s="277"/>
      <c r="G54" s="277"/>
      <c r="H54" s="1026"/>
      <c r="I54" s="1019"/>
    </row>
    <row r="55" spans="1:9" x14ac:dyDescent="0.2">
      <c r="A55" s="409"/>
      <c r="B55" s="278"/>
      <c r="C55" s="278"/>
      <c r="D55" s="277"/>
      <c r="E55" s="277"/>
      <c r="F55" s="277"/>
      <c r="G55" s="277"/>
      <c r="H55" s="1026"/>
      <c r="I55" s="1019"/>
    </row>
    <row r="56" spans="1:9" ht="15.75" thickBot="1" x14ac:dyDescent="0.25">
      <c r="A56" s="410"/>
      <c r="B56" s="315"/>
      <c r="C56" s="315"/>
      <c r="D56" s="314"/>
      <c r="E56" s="314"/>
      <c r="F56" s="314"/>
      <c r="G56" s="314"/>
      <c r="H56" s="1027"/>
      <c r="I56" s="1020"/>
    </row>
    <row r="57" spans="1:9" x14ac:dyDescent="0.2">
      <c r="A57" s="411"/>
      <c r="B57" s="285"/>
      <c r="C57" s="285"/>
      <c r="D57" s="285"/>
      <c r="E57" s="285"/>
      <c r="F57" s="285"/>
      <c r="G57" s="285"/>
      <c r="H57" s="286" t="s">
        <v>72</v>
      </c>
      <c r="I57" s="1014">
        <f>SUM(I50:I56)</f>
        <v>0</v>
      </c>
    </row>
    <row r="58" spans="1:9" x14ac:dyDescent="0.2">
      <c r="A58" s="299"/>
      <c r="B58" s="300"/>
      <c r="C58" s="300"/>
      <c r="D58" s="300"/>
      <c r="E58" s="300"/>
      <c r="F58" s="300"/>
      <c r="G58" s="300"/>
      <c r="H58" s="285"/>
      <c r="I58" s="447"/>
    </row>
    <row r="59" spans="1:9" ht="15.75" thickBot="1" x14ac:dyDescent="0.25">
      <c r="A59" s="299"/>
      <c r="B59" s="303"/>
      <c r="C59" s="303"/>
      <c r="D59" s="303"/>
      <c r="E59" s="303"/>
      <c r="F59" s="303"/>
      <c r="G59" s="303"/>
      <c r="H59" s="301"/>
      <c r="I59" s="452"/>
    </row>
    <row r="60" spans="1:9" ht="16.5" thickTop="1" thickBot="1" x14ac:dyDescent="0.25">
      <c r="A60" s="296"/>
      <c r="B60" s="297"/>
      <c r="C60" s="297"/>
      <c r="D60" s="297"/>
      <c r="E60" s="297"/>
      <c r="F60" s="297"/>
      <c r="G60" s="297"/>
      <c r="H60" s="298" t="s">
        <v>261</v>
      </c>
      <c r="I60" s="1021">
        <f>I46+I57+I34</f>
        <v>0</v>
      </c>
    </row>
    <row r="61" spans="1:9" x14ac:dyDescent="0.2">
      <c r="A61" s="299"/>
      <c r="B61" s="300"/>
      <c r="C61" s="300"/>
      <c r="D61" s="300"/>
      <c r="E61" s="300"/>
      <c r="F61" s="300"/>
      <c r="G61" s="300"/>
      <c r="H61" s="301"/>
      <c r="I61" s="457"/>
    </row>
    <row r="62" spans="1:9" ht="15.75" thickBot="1" x14ac:dyDescent="0.25">
      <c r="A62" s="302"/>
      <c r="B62" s="303"/>
      <c r="C62" s="303"/>
      <c r="D62" s="303"/>
      <c r="E62" s="303"/>
      <c r="F62" s="303"/>
      <c r="G62" s="303"/>
      <c r="H62" s="304"/>
      <c r="I62" s="440"/>
    </row>
    <row r="63" spans="1:9" ht="15.75" thickTop="1" x14ac:dyDescent="0.2">
      <c r="I63" s="29"/>
    </row>
    <row r="64" spans="1:9" x14ac:dyDescent="0.2">
      <c r="I64" s="29"/>
    </row>
    <row r="65" spans="9:9" x14ac:dyDescent="0.2">
      <c r="I65" s="29"/>
    </row>
    <row r="66" spans="9:9" x14ac:dyDescent="0.2">
      <c r="I66" s="29"/>
    </row>
    <row r="67" spans="9:9" x14ac:dyDescent="0.2">
      <c r="I67" s="29"/>
    </row>
    <row r="68" spans="9:9" x14ac:dyDescent="0.2">
      <c r="I68" s="29"/>
    </row>
    <row r="69" spans="9:9" x14ac:dyDescent="0.2">
      <c r="I69" s="29"/>
    </row>
    <row r="70" spans="9:9" x14ac:dyDescent="0.2">
      <c r="I70" s="29"/>
    </row>
    <row r="71" spans="9:9" x14ac:dyDescent="0.2">
      <c r="I71" s="29"/>
    </row>
    <row r="72" spans="9:9" x14ac:dyDescent="0.2">
      <c r="I72" s="29"/>
    </row>
    <row r="73" spans="9:9" x14ac:dyDescent="0.2">
      <c r="I73" s="29"/>
    </row>
    <row r="74" spans="9:9" x14ac:dyDescent="0.2">
      <c r="I74" s="29"/>
    </row>
    <row r="75" spans="9:9" x14ac:dyDescent="0.2">
      <c r="I75" s="29"/>
    </row>
    <row r="76" spans="9:9" x14ac:dyDescent="0.2">
      <c r="I76" s="29"/>
    </row>
    <row r="77" spans="9:9" x14ac:dyDescent="0.2">
      <c r="I77" s="29"/>
    </row>
    <row r="78" spans="9:9" x14ac:dyDescent="0.2">
      <c r="I78" s="29"/>
    </row>
    <row r="79" spans="9:9" x14ac:dyDescent="0.2">
      <c r="I79" s="29"/>
    </row>
    <row r="80" spans="9:9" x14ac:dyDescent="0.2">
      <c r="I80" s="29"/>
    </row>
    <row r="81" spans="9:9" x14ac:dyDescent="0.2">
      <c r="I81" s="29"/>
    </row>
    <row r="82" spans="9:9" x14ac:dyDescent="0.2">
      <c r="I82" s="29"/>
    </row>
    <row r="83" spans="9:9" x14ac:dyDescent="0.2">
      <c r="I83" s="29"/>
    </row>
    <row r="84" spans="9:9" x14ac:dyDescent="0.2">
      <c r="I84" s="29"/>
    </row>
    <row r="85" spans="9:9" x14ac:dyDescent="0.2">
      <c r="I85" s="29"/>
    </row>
    <row r="86" spans="9:9" x14ac:dyDescent="0.2">
      <c r="I86" s="29"/>
    </row>
    <row r="87" spans="9:9" x14ac:dyDescent="0.2">
      <c r="I87" s="29"/>
    </row>
    <row r="88" spans="9:9" x14ac:dyDescent="0.2">
      <c r="I88" s="29"/>
    </row>
    <row r="89" spans="9:9" x14ac:dyDescent="0.2">
      <c r="I89" s="29"/>
    </row>
    <row r="90" spans="9:9" x14ac:dyDescent="0.2">
      <c r="I90" s="29"/>
    </row>
    <row r="91" spans="9:9" x14ac:dyDescent="0.2">
      <c r="I91" s="29"/>
    </row>
    <row r="92" spans="9:9" x14ac:dyDescent="0.2">
      <c r="I92" s="29"/>
    </row>
    <row r="93" spans="9:9" x14ac:dyDescent="0.2">
      <c r="I93" s="29"/>
    </row>
    <row r="94" spans="9:9" x14ac:dyDescent="0.2">
      <c r="I94" s="29"/>
    </row>
    <row r="95" spans="9:9" x14ac:dyDescent="0.2">
      <c r="I95" s="29"/>
    </row>
    <row r="96" spans="9:9" x14ac:dyDescent="0.2">
      <c r="I96" s="29"/>
    </row>
    <row r="97" spans="9:9" x14ac:dyDescent="0.2">
      <c r="I97" s="29"/>
    </row>
    <row r="98" spans="9:9" x14ac:dyDescent="0.2">
      <c r="I98" s="29"/>
    </row>
    <row r="99" spans="9:9" x14ac:dyDescent="0.2">
      <c r="I99" s="29"/>
    </row>
    <row r="100" spans="9:9" x14ac:dyDescent="0.2">
      <c r="I100" s="29"/>
    </row>
    <row r="101" spans="9:9" x14ac:dyDescent="0.2">
      <c r="I101" s="29"/>
    </row>
    <row r="102" spans="9:9" x14ac:dyDescent="0.2">
      <c r="I102" s="29"/>
    </row>
    <row r="103" spans="9:9" x14ac:dyDescent="0.2">
      <c r="I103" s="29"/>
    </row>
    <row r="104" spans="9:9" x14ac:dyDescent="0.2">
      <c r="I104" s="29"/>
    </row>
    <row r="105" spans="9:9" x14ac:dyDescent="0.2">
      <c r="I105" s="29"/>
    </row>
    <row r="106" spans="9:9" x14ac:dyDescent="0.2">
      <c r="I106" s="29"/>
    </row>
    <row r="107" spans="9:9" x14ac:dyDescent="0.2">
      <c r="I107" s="29"/>
    </row>
    <row r="108" spans="9:9" x14ac:dyDescent="0.2">
      <c r="I108" s="29"/>
    </row>
    <row r="109" spans="9:9" x14ac:dyDescent="0.2">
      <c r="I109" s="29"/>
    </row>
    <row r="110" spans="9:9" x14ac:dyDescent="0.2">
      <c r="I110" s="29"/>
    </row>
    <row r="111" spans="9:9" x14ac:dyDescent="0.2">
      <c r="I111" s="29"/>
    </row>
    <row r="112" spans="9:9" x14ac:dyDescent="0.2">
      <c r="I112" s="29"/>
    </row>
    <row r="113" spans="9:9" x14ac:dyDescent="0.2">
      <c r="I113" s="29"/>
    </row>
    <row r="114" spans="9:9" x14ac:dyDescent="0.2">
      <c r="I114" s="29"/>
    </row>
    <row r="115" spans="9:9" x14ac:dyDescent="0.2">
      <c r="I115" s="29"/>
    </row>
  </sheetData>
  <mergeCells count="2">
    <mergeCell ref="A3:B3"/>
    <mergeCell ref="C37:D37"/>
  </mergeCells>
  <phoneticPr fontId="49" type="noConversion"/>
  <printOptions horizontalCentered="1"/>
  <pageMargins left="0.55118110236220474"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310805)&amp;C&amp;8&amp;A&amp;R&amp;8PRINT DATE: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26"/>
  </sheetPr>
  <dimension ref="A1:I80"/>
  <sheetViews>
    <sheetView zoomScale="75" zoomScaleNormal="75" zoomScaleSheetLayoutView="75" workbookViewId="0">
      <selection activeCell="D3" sqref="D3"/>
    </sheetView>
  </sheetViews>
  <sheetFormatPr defaultRowHeight="15" x14ac:dyDescent="0.2"/>
  <cols>
    <col min="1" max="1" width="34.5546875" customWidth="1"/>
    <col min="9" max="9" width="9.77734375" bestFit="1" customWidth="1"/>
  </cols>
  <sheetData>
    <row r="1" spans="1:9" ht="20.25" customHeight="1" thickTop="1" x14ac:dyDescent="0.2">
      <c r="A1" s="977" t="s">
        <v>73</v>
      </c>
      <c r="B1" s="262"/>
      <c r="C1" s="262"/>
      <c r="D1" s="262"/>
      <c r="E1" s="262"/>
      <c r="F1" s="262"/>
      <c r="G1" s="262"/>
      <c r="H1" s="262"/>
      <c r="I1" s="263"/>
    </row>
    <row r="2" spans="1:9" ht="20.25" customHeight="1" x14ac:dyDescent="0.2">
      <c r="A2" s="376" t="s">
        <v>264</v>
      </c>
      <c r="B2" s="372"/>
      <c r="C2" s="372"/>
      <c r="D2" s="372"/>
      <c r="E2" s="458" t="s">
        <v>273</v>
      </c>
      <c r="F2" s="250"/>
      <c r="G2" s="250"/>
      <c r="H2" s="372"/>
      <c r="I2" s="373"/>
    </row>
    <row r="3" spans="1:9" ht="15.75" x14ac:dyDescent="0.2">
      <c r="A3" s="1225" t="s">
        <v>37</v>
      </c>
      <c r="B3" s="1226"/>
      <c r="C3" s="1226"/>
      <c r="D3" s="975">
        <f>'Input Data'!$D$19</f>
        <v>0</v>
      </c>
      <c r="E3" s="250"/>
      <c r="F3" s="402" t="s">
        <v>207</v>
      </c>
      <c r="G3" s="974">
        <f>'Input Data'!$D$5</f>
        <v>0</v>
      </c>
      <c r="H3" s="250"/>
      <c r="I3" s="207"/>
    </row>
    <row r="4" spans="1:9" ht="15.75" thickBot="1" x14ac:dyDescent="0.25">
      <c r="A4" s="266"/>
      <c r="B4" s="243"/>
      <c r="C4" s="243"/>
      <c r="D4" s="243"/>
      <c r="E4" s="243"/>
      <c r="F4" s="243"/>
      <c r="G4" s="243"/>
      <c r="H4" s="243"/>
      <c r="I4" s="267"/>
    </row>
    <row r="5" spans="1:9" ht="15.75" thickTop="1" x14ac:dyDescent="0.2">
      <c r="A5" s="416"/>
      <c r="B5" s="374"/>
      <c r="C5" s="374"/>
      <c r="D5" s="374"/>
      <c r="E5" s="374"/>
      <c r="F5" s="374"/>
      <c r="G5" s="374"/>
      <c r="H5" s="374"/>
      <c r="I5" s="404"/>
    </row>
    <row r="6" spans="1:9" x14ac:dyDescent="0.2">
      <c r="A6" s="414" t="s">
        <v>15</v>
      </c>
      <c r="B6" s="317"/>
      <c r="C6" s="317"/>
      <c r="D6" s="317"/>
      <c r="E6" s="317"/>
      <c r="F6" s="317"/>
      <c r="G6" s="317"/>
      <c r="H6" s="317"/>
      <c r="I6" s="413"/>
    </row>
    <row r="7" spans="1:9" ht="30" x14ac:dyDescent="0.2">
      <c r="A7" s="1227" t="s">
        <v>74</v>
      </c>
      <c r="B7" s="1228"/>
      <c r="C7" s="1228"/>
      <c r="D7" s="1228"/>
      <c r="E7" s="1228"/>
      <c r="F7" s="1229"/>
      <c r="G7" s="335" t="s">
        <v>18</v>
      </c>
      <c r="H7" s="335" t="s">
        <v>5</v>
      </c>
      <c r="I7" s="407" t="s">
        <v>50</v>
      </c>
    </row>
    <row r="8" spans="1:9" x14ac:dyDescent="0.2">
      <c r="A8" s="1230"/>
      <c r="B8" s="1231"/>
      <c r="C8" s="1231"/>
      <c r="D8" s="1231"/>
      <c r="E8" s="1231"/>
      <c r="F8" s="1232"/>
      <c r="G8" s="326"/>
      <c r="H8" s="327"/>
      <c r="I8" s="1011">
        <f t="shared" ref="I8:I14" si="0">G8*H8</f>
        <v>0</v>
      </c>
    </row>
    <row r="9" spans="1:9" x14ac:dyDescent="0.2">
      <c r="A9" s="1222"/>
      <c r="B9" s="1223"/>
      <c r="C9" s="1223"/>
      <c r="D9" s="1223"/>
      <c r="E9" s="1223"/>
      <c r="F9" s="1224"/>
      <c r="G9" s="277"/>
      <c r="H9" s="281"/>
      <c r="I9" s="1012">
        <f t="shared" si="0"/>
        <v>0</v>
      </c>
    </row>
    <row r="10" spans="1:9" x14ac:dyDescent="0.2">
      <c r="A10" s="1222"/>
      <c r="B10" s="1223"/>
      <c r="C10" s="1223"/>
      <c r="D10" s="1223"/>
      <c r="E10" s="1223"/>
      <c r="F10" s="1224"/>
      <c r="G10" s="277"/>
      <c r="H10" s="281"/>
      <c r="I10" s="1012">
        <f t="shared" si="0"/>
        <v>0</v>
      </c>
    </row>
    <row r="11" spans="1:9" x14ac:dyDescent="0.2">
      <c r="A11" s="1222"/>
      <c r="B11" s="1223"/>
      <c r="C11" s="1223"/>
      <c r="D11" s="1223"/>
      <c r="E11" s="1223"/>
      <c r="F11" s="1224"/>
      <c r="G11" s="277"/>
      <c r="H11" s="281"/>
      <c r="I11" s="1012">
        <f t="shared" si="0"/>
        <v>0</v>
      </c>
    </row>
    <row r="12" spans="1:9" x14ac:dyDescent="0.2">
      <c r="A12" s="1222"/>
      <c r="B12" s="1223"/>
      <c r="C12" s="1223"/>
      <c r="D12" s="1223"/>
      <c r="E12" s="1223"/>
      <c r="F12" s="1224"/>
      <c r="G12" s="277"/>
      <c r="H12" s="281"/>
      <c r="I12" s="1012">
        <f t="shared" si="0"/>
        <v>0</v>
      </c>
    </row>
    <row r="13" spans="1:9" x14ac:dyDescent="0.2">
      <c r="A13" s="1222"/>
      <c r="B13" s="1223"/>
      <c r="C13" s="1223"/>
      <c r="D13" s="1223"/>
      <c r="E13" s="1223"/>
      <c r="F13" s="1224"/>
      <c r="G13" s="277"/>
      <c r="H13" s="281"/>
      <c r="I13" s="1012">
        <f t="shared" si="0"/>
        <v>0</v>
      </c>
    </row>
    <row r="14" spans="1:9" ht="15.75" thickBot="1" x14ac:dyDescent="0.25">
      <c r="A14" s="1233"/>
      <c r="B14" s="1234"/>
      <c r="C14" s="1234"/>
      <c r="D14" s="1234"/>
      <c r="E14" s="1234"/>
      <c r="F14" s="1235"/>
      <c r="G14" s="314"/>
      <c r="H14" s="328"/>
      <c r="I14" s="1013">
        <f t="shared" si="0"/>
        <v>0</v>
      </c>
    </row>
    <row r="15" spans="1:9" x14ac:dyDescent="0.2">
      <c r="A15" s="1236" t="s">
        <v>75</v>
      </c>
      <c r="B15" s="1237"/>
      <c r="C15" s="1237"/>
      <c r="D15" s="1237"/>
      <c r="E15" s="1237"/>
      <c r="F15" s="1237"/>
      <c r="G15" s="1237"/>
      <c r="H15" s="1238"/>
      <c r="I15" s="1014">
        <f>SUM(I8:I14)</f>
        <v>0</v>
      </c>
    </row>
    <row r="16" spans="1:9" x14ac:dyDescent="0.2">
      <c r="A16" s="299"/>
      <c r="B16" s="300"/>
      <c r="C16" s="300"/>
      <c r="D16" s="300"/>
      <c r="E16" s="300"/>
      <c r="F16" s="300"/>
      <c r="G16" s="300"/>
      <c r="H16" s="300"/>
      <c r="I16" s="447"/>
    </row>
    <row r="17" spans="1:9" x14ac:dyDescent="0.2">
      <c r="A17" s="414" t="s">
        <v>16</v>
      </c>
      <c r="B17" s="269"/>
      <c r="C17" s="269"/>
      <c r="D17" s="269"/>
      <c r="E17" s="269"/>
      <c r="F17" s="269"/>
      <c r="G17" s="269"/>
      <c r="H17" s="269"/>
      <c r="I17" s="448"/>
    </row>
    <row r="18" spans="1:9" ht="30" x14ac:dyDescent="0.2">
      <c r="A18" s="1227" t="s">
        <v>17</v>
      </c>
      <c r="B18" s="1228"/>
      <c r="C18" s="1228"/>
      <c r="D18" s="1228"/>
      <c r="E18" s="1229"/>
      <c r="F18" s="335" t="s">
        <v>18</v>
      </c>
      <c r="G18" s="335" t="s">
        <v>76</v>
      </c>
      <c r="H18" s="335" t="s">
        <v>5</v>
      </c>
      <c r="I18" s="449" t="s">
        <v>50</v>
      </c>
    </row>
    <row r="19" spans="1:9" x14ac:dyDescent="0.2">
      <c r="A19" s="1230"/>
      <c r="B19" s="1231"/>
      <c r="C19" s="1231"/>
      <c r="D19" s="1231"/>
      <c r="E19" s="1232"/>
      <c r="F19" s="311"/>
      <c r="G19" s="311"/>
      <c r="H19" s="319"/>
      <c r="I19" s="1015">
        <f t="shared" ref="I19:I27" si="1">F19*G19*H19</f>
        <v>0</v>
      </c>
    </row>
    <row r="20" spans="1:9" x14ac:dyDescent="0.2">
      <c r="A20" s="1222"/>
      <c r="B20" s="1223"/>
      <c r="C20" s="1223"/>
      <c r="D20" s="1223"/>
      <c r="E20" s="1224"/>
      <c r="F20" s="277"/>
      <c r="G20" s="277"/>
      <c r="H20" s="281"/>
      <c r="I20" s="1012">
        <f t="shared" si="1"/>
        <v>0</v>
      </c>
    </row>
    <row r="21" spans="1:9" x14ac:dyDescent="0.2">
      <c r="A21" s="1222"/>
      <c r="B21" s="1223"/>
      <c r="C21" s="1223"/>
      <c r="D21" s="1223"/>
      <c r="E21" s="1224"/>
      <c r="F21" s="277"/>
      <c r="G21" s="277"/>
      <c r="H21" s="281"/>
      <c r="I21" s="1012">
        <f t="shared" si="1"/>
        <v>0</v>
      </c>
    </row>
    <row r="22" spans="1:9" x14ac:dyDescent="0.2">
      <c r="A22" s="1222"/>
      <c r="B22" s="1223"/>
      <c r="C22" s="1223"/>
      <c r="D22" s="1223"/>
      <c r="E22" s="1224"/>
      <c r="F22" s="277"/>
      <c r="G22" s="277"/>
      <c r="H22" s="281"/>
      <c r="I22" s="1012">
        <f t="shared" si="1"/>
        <v>0</v>
      </c>
    </row>
    <row r="23" spans="1:9" x14ac:dyDescent="0.2">
      <c r="A23" s="1222"/>
      <c r="B23" s="1223"/>
      <c r="C23" s="1223"/>
      <c r="D23" s="1223"/>
      <c r="E23" s="1224"/>
      <c r="F23" s="277"/>
      <c r="G23" s="277"/>
      <c r="H23" s="281"/>
      <c r="I23" s="1012">
        <f t="shared" si="1"/>
        <v>0</v>
      </c>
    </row>
    <row r="24" spans="1:9" x14ac:dyDescent="0.2">
      <c r="A24" s="1222"/>
      <c r="B24" s="1223"/>
      <c r="C24" s="1223"/>
      <c r="D24" s="1223"/>
      <c r="E24" s="1224"/>
      <c r="F24" s="277"/>
      <c r="G24" s="277"/>
      <c r="H24" s="281"/>
      <c r="I24" s="1012">
        <f t="shared" si="1"/>
        <v>0</v>
      </c>
    </row>
    <row r="25" spans="1:9" x14ac:dyDescent="0.2">
      <c r="A25" s="1222"/>
      <c r="B25" s="1223"/>
      <c r="C25" s="1223"/>
      <c r="D25" s="1223"/>
      <c r="E25" s="1224"/>
      <c r="F25" s="277"/>
      <c r="G25" s="277"/>
      <c r="H25" s="281"/>
      <c r="I25" s="1012">
        <f t="shared" si="1"/>
        <v>0</v>
      </c>
    </row>
    <row r="26" spans="1:9" x14ac:dyDescent="0.2">
      <c r="A26" s="1222"/>
      <c r="B26" s="1223"/>
      <c r="C26" s="1223"/>
      <c r="D26" s="1223"/>
      <c r="E26" s="1224"/>
      <c r="F26" s="277"/>
      <c r="G26" s="277"/>
      <c r="H26" s="281"/>
      <c r="I26" s="1012">
        <f t="shared" si="1"/>
        <v>0</v>
      </c>
    </row>
    <row r="27" spans="1:9" ht="15.75" thickBot="1" x14ac:dyDescent="0.25">
      <c r="A27" s="1233"/>
      <c r="B27" s="1234"/>
      <c r="C27" s="1234"/>
      <c r="D27" s="1234"/>
      <c r="E27" s="1235"/>
      <c r="F27" s="314"/>
      <c r="G27" s="314"/>
      <c r="H27" s="328"/>
      <c r="I27" s="1013">
        <f t="shared" si="1"/>
        <v>0</v>
      </c>
    </row>
    <row r="28" spans="1:9" x14ac:dyDescent="0.2">
      <c r="A28" s="1236" t="s">
        <v>77</v>
      </c>
      <c r="B28" s="1237"/>
      <c r="C28" s="1237"/>
      <c r="D28" s="1237"/>
      <c r="E28" s="1237"/>
      <c r="F28" s="1237"/>
      <c r="G28" s="1237"/>
      <c r="H28" s="1238"/>
      <c r="I28" s="1016">
        <f>SUM(I19:I27)</f>
        <v>0</v>
      </c>
    </row>
    <row r="29" spans="1:9" x14ac:dyDescent="0.2">
      <c r="A29" s="299"/>
      <c r="B29" s="300"/>
      <c r="C29" s="300"/>
      <c r="D29" s="300"/>
      <c r="E29" s="300"/>
      <c r="F29" s="300"/>
      <c r="G29" s="300"/>
      <c r="H29" s="300"/>
      <c r="I29" s="447"/>
    </row>
    <row r="30" spans="1:9" x14ac:dyDescent="0.2">
      <c r="A30" s="414" t="s">
        <v>78</v>
      </c>
      <c r="B30" s="269"/>
      <c r="C30" s="269"/>
      <c r="D30" s="269"/>
      <c r="E30" s="269"/>
      <c r="F30" s="269"/>
      <c r="G30" s="269"/>
      <c r="H30" s="269"/>
      <c r="I30" s="448"/>
    </row>
    <row r="31" spans="1:9" ht="45" x14ac:dyDescent="0.2">
      <c r="A31" s="1227" t="s">
        <v>17</v>
      </c>
      <c r="B31" s="1228"/>
      <c r="C31" s="1228"/>
      <c r="D31" s="1228"/>
      <c r="E31" s="1228"/>
      <c r="F31" s="1229"/>
      <c r="G31" s="271" t="s">
        <v>79</v>
      </c>
      <c r="H31" s="271" t="s">
        <v>5</v>
      </c>
      <c r="I31" s="449" t="s">
        <v>50</v>
      </c>
    </row>
    <row r="32" spans="1:9" x14ac:dyDescent="0.2">
      <c r="A32" s="1230"/>
      <c r="B32" s="1231"/>
      <c r="C32" s="1231"/>
      <c r="D32" s="1231"/>
      <c r="E32" s="1231"/>
      <c r="F32" s="1232"/>
      <c r="G32" s="311"/>
      <c r="H32" s="319"/>
      <c r="I32" s="1015">
        <f t="shared" ref="I32:I38" si="2">G32*H32</f>
        <v>0</v>
      </c>
    </row>
    <row r="33" spans="1:9" x14ac:dyDescent="0.2">
      <c r="A33" s="1222"/>
      <c r="B33" s="1223"/>
      <c r="C33" s="1223"/>
      <c r="D33" s="1223"/>
      <c r="E33" s="1223"/>
      <c r="F33" s="1224"/>
      <c r="G33" s="277"/>
      <c r="H33" s="281"/>
      <c r="I33" s="1012">
        <f t="shared" si="2"/>
        <v>0</v>
      </c>
    </row>
    <row r="34" spans="1:9" x14ac:dyDescent="0.2">
      <c r="A34" s="1222"/>
      <c r="B34" s="1223"/>
      <c r="C34" s="1223"/>
      <c r="D34" s="1223"/>
      <c r="E34" s="1223"/>
      <c r="F34" s="1224"/>
      <c r="G34" s="277"/>
      <c r="H34" s="281"/>
      <c r="I34" s="1012">
        <f t="shared" si="2"/>
        <v>0</v>
      </c>
    </row>
    <row r="35" spans="1:9" x14ac:dyDescent="0.2">
      <c r="A35" s="1222"/>
      <c r="B35" s="1223"/>
      <c r="C35" s="1223"/>
      <c r="D35" s="1223"/>
      <c r="E35" s="1223"/>
      <c r="F35" s="1224"/>
      <c r="G35" s="277"/>
      <c r="H35" s="281"/>
      <c r="I35" s="1012">
        <f t="shared" si="2"/>
        <v>0</v>
      </c>
    </row>
    <row r="36" spans="1:9" x14ac:dyDescent="0.2">
      <c r="A36" s="1222"/>
      <c r="B36" s="1223"/>
      <c r="C36" s="1223"/>
      <c r="D36" s="1223"/>
      <c r="E36" s="1223"/>
      <c r="F36" s="1224"/>
      <c r="G36" s="277"/>
      <c r="H36" s="281"/>
      <c r="I36" s="1012">
        <f t="shared" si="2"/>
        <v>0</v>
      </c>
    </row>
    <row r="37" spans="1:9" x14ac:dyDescent="0.2">
      <c r="A37" s="1222"/>
      <c r="B37" s="1223"/>
      <c r="C37" s="1223"/>
      <c r="D37" s="1223"/>
      <c r="E37" s="1223"/>
      <c r="F37" s="1224"/>
      <c r="G37" s="277"/>
      <c r="H37" s="281"/>
      <c r="I37" s="1012">
        <f t="shared" si="2"/>
        <v>0</v>
      </c>
    </row>
    <row r="38" spans="1:9" ht="15.75" thickBot="1" x14ac:dyDescent="0.25">
      <c r="A38" s="1233"/>
      <c r="B38" s="1234"/>
      <c r="C38" s="1234"/>
      <c r="D38" s="1234"/>
      <c r="E38" s="1234"/>
      <c r="F38" s="1235"/>
      <c r="G38" s="314"/>
      <c r="H38" s="328"/>
      <c r="I38" s="1013">
        <f t="shared" si="2"/>
        <v>0</v>
      </c>
    </row>
    <row r="39" spans="1:9" x14ac:dyDescent="0.2">
      <c r="A39" s="1236" t="s">
        <v>80</v>
      </c>
      <c r="B39" s="1237"/>
      <c r="C39" s="1237"/>
      <c r="D39" s="1237"/>
      <c r="E39" s="1237"/>
      <c r="F39" s="1237"/>
      <c r="G39" s="1237"/>
      <c r="H39" s="1238"/>
      <c r="I39" s="1014">
        <f>SUM(I32:I38)</f>
        <v>0</v>
      </c>
    </row>
    <row r="40" spans="1:9" x14ac:dyDescent="0.2">
      <c r="A40" s="299"/>
      <c r="B40" s="300"/>
      <c r="C40" s="300"/>
      <c r="D40" s="300"/>
      <c r="E40" s="300"/>
      <c r="F40" s="300"/>
      <c r="G40" s="300"/>
      <c r="H40" s="300"/>
      <c r="I40" s="447"/>
    </row>
    <row r="41" spans="1:9" x14ac:dyDescent="0.2">
      <c r="A41" s="417" t="s">
        <v>81</v>
      </c>
      <c r="B41" s="375"/>
      <c r="C41" s="375"/>
      <c r="D41" s="375"/>
      <c r="E41" s="375"/>
      <c r="F41" s="375"/>
      <c r="G41" s="375"/>
      <c r="H41" s="375"/>
      <c r="I41" s="450"/>
    </row>
    <row r="42" spans="1:9" ht="30" x14ac:dyDescent="0.2">
      <c r="A42" s="415" t="s">
        <v>4</v>
      </c>
      <c r="B42" s="335" t="s">
        <v>12</v>
      </c>
      <c r="C42" s="271" t="s">
        <v>82</v>
      </c>
      <c r="D42" s="1239" t="s">
        <v>83</v>
      </c>
      <c r="E42" s="1229"/>
      <c r="F42" s="335" t="s">
        <v>13</v>
      </c>
      <c r="G42" s="335" t="s">
        <v>14</v>
      </c>
      <c r="H42" s="335" t="s">
        <v>5</v>
      </c>
      <c r="I42" s="449" t="s">
        <v>50</v>
      </c>
    </row>
    <row r="43" spans="1:9" x14ac:dyDescent="0.2">
      <c r="A43" s="408"/>
      <c r="B43" s="311"/>
      <c r="C43" s="311"/>
      <c r="D43" s="1240"/>
      <c r="E43" s="1232"/>
      <c r="F43" s="311"/>
      <c r="G43" s="311"/>
      <c r="H43" s="319"/>
      <c r="I43" s="1015">
        <f t="shared" ref="I43:I55" si="3">C43*H43</f>
        <v>0</v>
      </c>
    </row>
    <row r="44" spans="1:9" x14ac:dyDescent="0.2">
      <c r="A44" s="409"/>
      <c r="B44" s="277"/>
      <c r="C44" s="277"/>
      <c r="D44" s="1241"/>
      <c r="E44" s="1224"/>
      <c r="F44" s="277"/>
      <c r="G44" s="277"/>
      <c r="H44" s="281"/>
      <c r="I44" s="1012">
        <f t="shared" si="3"/>
        <v>0</v>
      </c>
    </row>
    <row r="45" spans="1:9" x14ac:dyDescent="0.2">
      <c r="A45" s="409"/>
      <c r="B45" s="277"/>
      <c r="C45" s="277"/>
      <c r="D45" s="1241"/>
      <c r="E45" s="1224"/>
      <c r="F45" s="277"/>
      <c r="G45" s="277"/>
      <c r="H45" s="281"/>
      <c r="I45" s="1012">
        <f t="shared" si="3"/>
        <v>0</v>
      </c>
    </row>
    <row r="46" spans="1:9" x14ac:dyDescent="0.2">
      <c r="A46" s="409"/>
      <c r="B46" s="277"/>
      <c r="C46" s="277"/>
      <c r="D46" s="1241"/>
      <c r="E46" s="1224"/>
      <c r="F46" s="277"/>
      <c r="G46" s="277"/>
      <c r="H46" s="281"/>
      <c r="I46" s="1012">
        <f t="shared" si="3"/>
        <v>0</v>
      </c>
    </row>
    <row r="47" spans="1:9" x14ac:dyDescent="0.2">
      <c r="A47" s="409"/>
      <c r="B47" s="277"/>
      <c r="C47" s="277"/>
      <c r="D47" s="1241"/>
      <c r="E47" s="1224"/>
      <c r="F47" s="277"/>
      <c r="G47" s="277"/>
      <c r="H47" s="281"/>
      <c r="I47" s="1012">
        <f t="shared" si="3"/>
        <v>0</v>
      </c>
    </row>
    <row r="48" spans="1:9" x14ac:dyDescent="0.2">
      <c r="A48" s="409"/>
      <c r="B48" s="277"/>
      <c r="C48" s="277"/>
      <c r="D48" s="1241"/>
      <c r="E48" s="1224"/>
      <c r="F48" s="277"/>
      <c r="G48" s="277"/>
      <c r="H48" s="281"/>
      <c r="I48" s="1012">
        <f t="shared" si="3"/>
        <v>0</v>
      </c>
    </row>
    <row r="49" spans="1:9" x14ac:dyDescent="0.2">
      <c r="A49" s="409"/>
      <c r="B49" s="277"/>
      <c r="C49" s="277"/>
      <c r="D49" s="1241"/>
      <c r="E49" s="1224"/>
      <c r="F49" s="277"/>
      <c r="G49" s="277"/>
      <c r="H49" s="281"/>
      <c r="I49" s="1012">
        <f t="shared" si="3"/>
        <v>0</v>
      </c>
    </row>
    <row r="50" spans="1:9" x14ac:dyDescent="0.2">
      <c r="A50" s="409"/>
      <c r="B50" s="277"/>
      <c r="C50" s="277"/>
      <c r="D50" s="1241"/>
      <c r="E50" s="1224"/>
      <c r="F50" s="277"/>
      <c r="G50" s="277"/>
      <c r="H50" s="281"/>
      <c r="I50" s="1012">
        <f t="shared" si="3"/>
        <v>0</v>
      </c>
    </row>
    <row r="51" spans="1:9" x14ac:dyDescent="0.2">
      <c r="A51" s="409"/>
      <c r="B51" s="277"/>
      <c r="C51" s="277"/>
      <c r="D51" s="1241"/>
      <c r="E51" s="1224"/>
      <c r="F51" s="277"/>
      <c r="G51" s="277"/>
      <c r="H51" s="281"/>
      <c r="I51" s="1012">
        <f t="shared" si="3"/>
        <v>0</v>
      </c>
    </row>
    <row r="52" spans="1:9" x14ac:dyDescent="0.2">
      <c r="A52" s="409"/>
      <c r="B52" s="277"/>
      <c r="C52" s="277"/>
      <c r="D52" s="1241"/>
      <c r="E52" s="1224"/>
      <c r="F52" s="277"/>
      <c r="G52" s="277"/>
      <c r="H52" s="281"/>
      <c r="I52" s="1012">
        <f t="shared" si="3"/>
        <v>0</v>
      </c>
    </row>
    <row r="53" spans="1:9" x14ac:dyDescent="0.2">
      <c r="A53" s="409"/>
      <c r="B53" s="277"/>
      <c r="C53" s="277"/>
      <c r="D53" s="1241"/>
      <c r="E53" s="1224"/>
      <c r="F53" s="277"/>
      <c r="G53" s="277"/>
      <c r="H53" s="281"/>
      <c r="I53" s="1012">
        <f t="shared" si="3"/>
        <v>0</v>
      </c>
    </row>
    <row r="54" spans="1:9" x14ac:dyDescent="0.2">
      <c r="A54" s="409"/>
      <c r="B54" s="277"/>
      <c r="C54" s="277"/>
      <c r="D54" s="1241"/>
      <c r="E54" s="1224"/>
      <c r="F54" s="277"/>
      <c r="G54" s="277"/>
      <c r="H54" s="281"/>
      <c r="I54" s="1012">
        <f t="shared" si="3"/>
        <v>0</v>
      </c>
    </row>
    <row r="55" spans="1:9" ht="15.75" thickBot="1" x14ac:dyDescent="0.25">
      <c r="A55" s="410"/>
      <c r="B55" s="314"/>
      <c r="C55" s="314"/>
      <c r="D55" s="1248"/>
      <c r="E55" s="1235"/>
      <c r="F55" s="314"/>
      <c r="G55" s="314"/>
      <c r="H55" s="328"/>
      <c r="I55" s="1013">
        <f t="shared" si="3"/>
        <v>0</v>
      </c>
    </row>
    <row r="56" spans="1:9" x14ac:dyDescent="0.2">
      <c r="A56" s="1236" t="s">
        <v>84</v>
      </c>
      <c r="B56" s="1237"/>
      <c r="C56" s="1237"/>
      <c r="D56" s="1237"/>
      <c r="E56" s="1237"/>
      <c r="F56" s="1237"/>
      <c r="G56" s="1237"/>
      <c r="H56" s="1238"/>
      <c r="I56" s="1014">
        <f>SUM(I43:I55)</f>
        <v>0</v>
      </c>
    </row>
    <row r="57" spans="1:9" ht="15.75" thickBot="1" x14ac:dyDescent="0.25">
      <c r="A57" s="299"/>
      <c r="B57" s="300"/>
      <c r="C57" s="300"/>
      <c r="D57" s="300"/>
      <c r="E57" s="300"/>
      <c r="F57" s="300"/>
      <c r="G57" s="300"/>
      <c r="H57" s="300"/>
      <c r="I57" s="451"/>
    </row>
    <row r="58" spans="1:9" ht="16.5" thickTop="1" thickBot="1" x14ac:dyDescent="0.25">
      <c r="A58" s="1242"/>
      <c r="B58" s="1243"/>
      <c r="C58" s="1243"/>
      <c r="D58" s="1243"/>
      <c r="E58" s="1243"/>
      <c r="F58" s="1243"/>
      <c r="G58" s="1243"/>
      <c r="H58" s="1244"/>
      <c r="I58" s="452"/>
    </row>
    <row r="59" spans="1:9" ht="15.75" thickTop="1" x14ac:dyDescent="0.2">
      <c r="A59" s="1242" t="s">
        <v>257</v>
      </c>
      <c r="B59" s="1243"/>
      <c r="C59" s="1243"/>
      <c r="D59" s="1243"/>
      <c r="E59" s="1243"/>
      <c r="F59" s="1243"/>
      <c r="G59" s="1243"/>
      <c r="H59" s="1244"/>
      <c r="I59" s="1017">
        <f>I56+I39+I28+I15</f>
        <v>0</v>
      </c>
    </row>
    <row r="60" spans="1:9" ht="15.75" thickBot="1" x14ac:dyDescent="0.25">
      <c r="A60" s="1245"/>
      <c r="B60" s="1246"/>
      <c r="C60" s="1246"/>
      <c r="D60" s="1246"/>
      <c r="E60" s="1246"/>
      <c r="F60" s="1246"/>
      <c r="G60" s="1246"/>
      <c r="H60" s="1247"/>
      <c r="I60" s="440"/>
    </row>
    <row r="61" spans="1:9" ht="15.75" thickTop="1" x14ac:dyDescent="0.2">
      <c r="I61" s="29"/>
    </row>
    <row r="62" spans="1:9" x14ac:dyDescent="0.2">
      <c r="I62" s="29"/>
    </row>
    <row r="63" spans="1:9" x14ac:dyDescent="0.2">
      <c r="I63" s="29"/>
    </row>
    <row r="64" spans="1:9" x14ac:dyDescent="0.2">
      <c r="I64" s="29"/>
    </row>
    <row r="65" spans="9:9" x14ac:dyDescent="0.2">
      <c r="I65" s="29"/>
    </row>
    <row r="66" spans="9:9" x14ac:dyDescent="0.2">
      <c r="I66" s="29"/>
    </row>
    <row r="67" spans="9:9" x14ac:dyDescent="0.2">
      <c r="I67" s="29"/>
    </row>
    <row r="68" spans="9:9" x14ac:dyDescent="0.2">
      <c r="I68" s="29"/>
    </row>
    <row r="69" spans="9:9" x14ac:dyDescent="0.2">
      <c r="I69" s="29"/>
    </row>
    <row r="70" spans="9:9" x14ac:dyDescent="0.2">
      <c r="I70" s="29"/>
    </row>
    <row r="71" spans="9:9" x14ac:dyDescent="0.2">
      <c r="I71" s="29"/>
    </row>
    <row r="72" spans="9:9" x14ac:dyDescent="0.2">
      <c r="I72" s="29"/>
    </row>
    <row r="73" spans="9:9" x14ac:dyDescent="0.2">
      <c r="I73" s="29"/>
    </row>
    <row r="74" spans="9:9" x14ac:dyDescent="0.2">
      <c r="I74" s="29"/>
    </row>
    <row r="75" spans="9:9" x14ac:dyDescent="0.2">
      <c r="I75" s="29"/>
    </row>
    <row r="76" spans="9:9" x14ac:dyDescent="0.2">
      <c r="I76" s="29"/>
    </row>
    <row r="77" spans="9:9" x14ac:dyDescent="0.2">
      <c r="I77" s="29"/>
    </row>
    <row r="78" spans="9:9" x14ac:dyDescent="0.2">
      <c r="I78" s="29"/>
    </row>
    <row r="79" spans="9:9" x14ac:dyDescent="0.2">
      <c r="I79" s="29"/>
    </row>
    <row r="80" spans="9:9" x14ac:dyDescent="0.2">
      <c r="I80" s="29"/>
    </row>
  </sheetData>
  <mergeCells count="48">
    <mergeCell ref="A56:H56"/>
    <mergeCell ref="A59:H59"/>
    <mergeCell ref="A60:H60"/>
    <mergeCell ref="A58:H58"/>
    <mergeCell ref="D52:E52"/>
    <mergeCell ref="D53:E53"/>
    <mergeCell ref="D54:E54"/>
    <mergeCell ref="D55:E55"/>
    <mergeCell ref="D48:E48"/>
    <mergeCell ref="D49:E49"/>
    <mergeCell ref="D50:E50"/>
    <mergeCell ref="D51:E51"/>
    <mergeCell ref="D44:E44"/>
    <mergeCell ref="D45:E45"/>
    <mergeCell ref="D46:E46"/>
    <mergeCell ref="D47:E47"/>
    <mergeCell ref="A38:F38"/>
    <mergeCell ref="A39:H39"/>
    <mergeCell ref="D42:E42"/>
    <mergeCell ref="D43:E43"/>
    <mergeCell ref="A34:F34"/>
    <mergeCell ref="A35:F35"/>
    <mergeCell ref="A36:F36"/>
    <mergeCell ref="A37:F37"/>
    <mergeCell ref="A28:H28"/>
    <mergeCell ref="A31:F31"/>
    <mergeCell ref="A32:F32"/>
    <mergeCell ref="A33:F33"/>
    <mergeCell ref="A24:E24"/>
    <mergeCell ref="A25:E25"/>
    <mergeCell ref="A26:E26"/>
    <mergeCell ref="A27:E27"/>
    <mergeCell ref="A20:E20"/>
    <mergeCell ref="A21:E21"/>
    <mergeCell ref="A22:E22"/>
    <mergeCell ref="A23:E23"/>
    <mergeCell ref="A14:F14"/>
    <mergeCell ref="A15:H15"/>
    <mergeCell ref="A18:E18"/>
    <mergeCell ref="A19:E19"/>
    <mergeCell ref="A10:F10"/>
    <mergeCell ref="A11:F11"/>
    <mergeCell ref="A12:F12"/>
    <mergeCell ref="A13:F13"/>
    <mergeCell ref="A3:C3"/>
    <mergeCell ref="A7:F7"/>
    <mergeCell ref="A8:F8"/>
    <mergeCell ref="A9:F9"/>
  </mergeCells>
  <phoneticPr fontId="49" type="noConversion"/>
  <printOptions horizontalCentered="1"/>
  <pageMargins left="0.55118110236220474" right="0.55118110236220474" top="0.78740157480314965" bottom="0.78740157480314965" header="0.51181102362204722" footer="0.51181102362204722"/>
  <pageSetup paperSize="9" scale="70" orientation="portrait" r:id="rId1"/>
  <headerFooter alignWithMargins="0">
    <oddFooter>&amp;L&amp;8&amp;F (Rev 1 of 310805)&amp;C&amp;8&amp;A&amp;R&amp;8PRINT DATE: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Notes</vt:lpstr>
      <vt:lpstr>Input Data</vt:lpstr>
      <vt:lpstr>Invoice Engineering Project</vt:lpstr>
      <vt:lpstr>Invoice Building Project</vt:lpstr>
      <vt:lpstr>Scales</vt:lpstr>
      <vt:lpstr>Previous Claims</vt:lpstr>
      <vt:lpstr>Trip Sheet</vt:lpstr>
      <vt:lpstr>Travelling &amp; Subsistance</vt:lpstr>
      <vt:lpstr>Typing, Duplicating, &amp; Printing</vt:lpstr>
      <vt:lpstr>Time Based</vt:lpstr>
      <vt:lpstr>Site staff &amp; Other</vt:lpstr>
      <vt:lpstr>Non Taxable</vt:lpstr>
      <vt:lpstr>Summary A3</vt:lpstr>
      <vt:lpstr>'Input Data'!Print_Area</vt:lpstr>
      <vt:lpstr>'Invoice Building Project'!Print_Area</vt:lpstr>
      <vt:lpstr>'Invoice Engineering Project'!Print_Area</vt:lpstr>
      <vt:lpstr>'Site staff &amp; Other'!Print_Area</vt:lpstr>
      <vt:lpstr>'Time Based'!Print_Area</vt:lpstr>
      <vt:lpstr>'Travelling &amp; Subsistance'!Print_Area</vt:lpstr>
      <vt:lpstr>SCALE_2003B</vt:lpstr>
      <vt:lpstr>SCALE_2003E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2011-05-14T17:49:02Z</cp:lastPrinted>
  <dcterms:created xsi:type="dcterms:W3CDTF">2000-04-06T11:32:49Z</dcterms:created>
  <dcterms:modified xsi:type="dcterms:W3CDTF">2012-11-19T12:56:38Z</dcterms:modified>
</cp:coreProperties>
</file>